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46" windowWidth="14670" windowHeight="9015" activeTab="0"/>
  </bookViews>
  <sheets>
    <sheet name="Pořadník " sheetId="1" r:id="rId1"/>
    <sheet name="vybavenost okresů" sheetId="2" r:id="rId2"/>
  </sheets>
  <definedNames>
    <definedName name="_xlnm.Print_Titles" localSheetId="0">'Pořadník '!$2:$2</definedName>
  </definedNames>
  <calcPr fullCalcOnLoad="1"/>
</workbook>
</file>

<file path=xl/sharedStrings.xml><?xml version="1.0" encoding="utf-8"?>
<sst xmlns="http://schemas.openxmlformats.org/spreadsheetml/2006/main" count="270" uniqueCount="167">
  <si>
    <t>okres</t>
  </si>
  <si>
    <t>počet obyvatel</t>
  </si>
  <si>
    <t>počet bodů</t>
  </si>
  <si>
    <t>kategorie okresu</t>
  </si>
  <si>
    <t>Benešov</t>
  </si>
  <si>
    <t>st.pov.</t>
  </si>
  <si>
    <t>Beroun</t>
  </si>
  <si>
    <t>Blansko</t>
  </si>
  <si>
    <t>x?</t>
  </si>
  <si>
    <t>Jedovnice</t>
  </si>
  <si>
    <t>Lomnice</t>
  </si>
  <si>
    <t>Brno</t>
  </si>
  <si>
    <t>MČBrno-Bystrc</t>
  </si>
  <si>
    <t>Brno-venkov</t>
  </si>
  <si>
    <t>Bruntál</t>
  </si>
  <si>
    <t>Břeclav</t>
  </si>
  <si>
    <t>Česká Lípa</t>
  </si>
  <si>
    <t>xst.pov.</t>
  </si>
  <si>
    <t>České Budějovice</t>
  </si>
  <si>
    <t>Český Krumlov</t>
  </si>
  <si>
    <t>Děčín</t>
  </si>
  <si>
    <t>Domažlice</t>
  </si>
  <si>
    <t>Horšovský Týn</t>
  </si>
  <si>
    <t>Frýdek-Místek</t>
  </si>
  <si>
    <t>Čeladná</t>
  </si>
  <si>
    <t>Staré Město</t>
  </si>
  <si>
    <t>Havlíčkův Brod</t>
  </si>
  <si>
    <t>Úsobí</t>
  </si>
  <si>
    <t>Ledeč nad Sázavou</t>
  </si>
  <si>
    <t>Hodonín</t>
  </si>
  <si>
    <t>Hradec Králové</t>
  </si>
  <si>
    <t>Chlumec nad Cidlinou</t>
  </si>
  <si>
    <t>Cheb</t>
  </si>
  <si>
    <t>Chomutov</t>
  </si>
  <si>
    <t>Březno</t>
  </si>
  <si>
    <t>Chrudim</t>
  </si>
  <si>
    <t>Luže</t>
  </si>
  <si>
    <t>s.pov</t>
  </si>
  <si>
    <t>Jablonec n. Nisou</t>
  </si>
  <si>
    <t>Rychnov u Jablonce n/Nisou</t>
  </si>
  <si>
    <t>Jeseník</t>
  </si>
  <si>
    <t>Jičín</t>
  </si>
  <si>
    <t>Jihlava</t>
  </si>
  <si>
    <t>xst.pov</t>
  </si>
  <si>
    <t>Jindřichův Hradec</t>
  </si>
  <si>
    <t>Jindř. Hradec čp. 29/II, 30/II</t>
  </si>
  <si>
    <t>xstav.pov.</t>
  </si>
  <si>
    <t>Lomnice nad Lužnicí</t>
  </si>
  <si>
    <t>Karlovy Vary</t>
  </si>
  <si>
    <t>st.pov</t>
  </si>
  <si>
    <t>Karviná</t>
  </si>
  <si>
    <t>Kladno</t>
  </si>
  <si>
    <t>Klatovy</t>
  </si>
  <si>
    <t>Kolín</t>
  </si>
  <si>
    <t>Kroměříž</t>
  </si>
  <si>
    <t>Kutná Hora</t>
  </si>
  <si>
    <t>Kutná Hora"U všech svatých"</t>
  </si>
  <si>
    <t>Liberec</t>
  </si>
  <si>
    <t>Vlastibořice</t>
  </si>
  <si>
    <t>Chrastava</t>
  </si>
  <si>
    <t>Litoměřice</t>
  </si>
  <si>
    <t>Louny</t>
  </si>
  <si>
    <t>Mělník</t>
  </si>
  <si>
    <t>Mladá Boleslav</t>
  </si>
  <si>
    <t>Horky nad Jizerou</t>
  </si>
  <si>
    <t>Most</t>
  </si>
  <si>
    <t>Náchod</t>
  </si>
  <si>
    <t>Nový Jičín</t>
  </si>
  <si>
    <t>Fulnek, Rudé Armády 1248</t>
  </si>
  <si>
    <t>Nymburk</t>
  </si>
  <si>
    <t>Olomouc</t>
  </si>
  <si>
    <t>Luká</t>
  </si>
  <si>
    <t>Opava</t>
  </si>
  <si>
    <t>Bolatice</t>
  </si>
  <si>
    <t>Ostrava</t>
  </si>
  <si>
    <t>Pardubice</t>
  </si>
  <si>
    <t>Choltice</t>
  </si>
  <si>
    <t>Pelhřimov</t>
  </si>
  <si>
    <t>Černovice u Tábora</t>
  </si>
  <si>
    <t>Písek</t>
  </si>
  <si>
    <t>Milevsko</t>
  </si>
  <si>
    <t>Plzeň-jih</t>
  </si>
  <si>
    <t>Plzeň-město</t>
  </si>
  <si>
    <t>Plzeň-sever</t>
  </si>
  <si>
    <t>Praha-hl.město</t>
  </si>
  <si>
    <t>MČ Praha 1</t>
  </si>
  <si>
    <t>Praha-západ</t>
  </si>
  <si>
    <t>Prachatice</t>
  </si>
  <si>
    <t>Prostějov</t>
  </si>
  <si>
    <t>Čechy pod Kosířem</t>
  </si>
  <si>
    <t>Přerov</t>
  </si>
  <si>
    <t>Příbram</t>
  </si>
  <si>
    <t>Rakovník</t>
  </si>
  <si>
    <t>Rychnov n. Kněž.</t>
  </si>
  <si>
    <t>Potštejn</t>
  </si>
  <si>
    <t>Semily</t>
  </si>
  <si>
    <t>Sokolov</t>
  </si>
  <si>
    <t>Strakonice</t>
  </si>
  <si>
    <t>Svitavy</t>
  </si>
  <si>
    <t>Šumperk</t>
  </si>
  <si>
    <t>st.po.</t>
  </si>
  <si>
    <t>Tábor</t>
  </si>
  <si>
    <t>Teplice</t>
  </si>
  <si>
    <t>Trutnov</t>
  </si>
  <si>
    <t>Uherské Hradiště</t>
  </si>
  <si>
    <t>Ústí nad Labem</t>
  </si>
  <si>
    <t>Velké Březno I. a II.et.</t>
  </si>
  <si>
    <t>Velké Březno  II.et.</t>
  </si>
  <si>
    <t>Chabařovice</t>
  </si>
  <si>
    <t>Ústí nad Orlicí</t>
  </si>
  <si>
    <t>Jablonné nad Orlicí 1</t>
  </si>
  <si>
    <t>Králíky</t>
  </si>
  <si>
    <t>Vsetín</t>
  </si>
  <si>
    <t>Vyškov</t>
  </si>
  <si>
    <t>Drnovice</t>
  </si>
  <si>
    <t>Žďár n. Sázavou</t>
  </si>
  <si>
    <t>Žďár nad Sázavou</t>
  </si>
  <si>
    <t>Škrdlovice</t>
  </si>
  <si>
    <t>Zlín</t>
  </si>
  <si>
    <t>Pohořelice</t>
  </si>
  <si>
    <t>stavpov.</t>
  </si>
  <si>
    <t>Znojmo</t>
  </si>
  <si>
    <t>Připravenost</t>
  </si>
  <si>
    <t>Nárůst dotace celkem</t>
  </si>
  <si>
    <t>xt.pov</t>
  </si>
  <si>
    <t>Čís.  okr.</t>
  </si>
  <si>
    <t>počet DD</t>
  </si>
  <si>
    <t>počet PD</t>
  </si>
  <si>
    <t>Počet DPS</t>
  </si>
  <si>
    <t>Počet obyvatel nad 65 let</t>
  </si>
  <si>
    <t>nezaměstna-nost v okrese %</t>
  </si>
  <si>
    <t>vybavenost</t>
  </si>
  <si>
    <t>součet vybaveností</t>
  </si>
  <si>
    <t>Rokycany*</t>
  </si>
  <si>
    <t>Praha-východ*</t>
  </si>
  <si>
    <t>Mladá Boleslav*</t>
  </si>
  <si>
    <t>Třebíč*</t>
  </si>
  <si>
    <t>Tachov*</t>
  </si>
  <si>
    <t>O vybave-nost</t>
  </si>
  <si>
    <t>%               + -</t>
  </si>
  <si>
    <t>stupeň hodnocení</t>
  </si>
  <si>
    <t>1.                 Počet bytů na 1000 obyvatel nad 65 let</t>
  </si>
  <si>
    <t>2.         Počet žadatelů o umístění v DPS k počtu stav. bytů</t>
  </si>
  <si>
    <t>3.           Připravenost obce k výstavbě</t>
  </si>
  <si>
    <t>4.              Zohlednění roku prvního podání žádosti</t>
  </si>
  <si>
    <t>5.                 Počet bytů, na který se žádá o dotaci</t>
  </si>
  <si>
    <t>Příslib na rok 2000</t>
  </si>
  <si>
    <t>další hodnocení</t>
  </si>
  <si>
    <t>Počet žadatelů o umístění v DPS</t>
  </si>
  <si>
    <t>Připravenost obce k výstavbě</t>
  </si>
  <si>
    <t>rok prvního podání žádosti o dotaci</t>
  </si>
  <si>
    <t>sm</t>
  </si>
  <si>
    <t>r</t>
  </si>
  <si>
    <t>st</t>
  </si>
  <si>
    <t xml:space="preserve">Jedovnice </t>
  </si>
  <si>
    <t>v</t>
  </si>
  <si>
    <t xml:space="preserve">xst.pov + sml   </t>
  </si>
  <si>
    <t>Výpočet dotace</t>
  </si>
  <si>
    <t>počet stavě-ných bytůl</t>
  </si>
  <si>
    <t>pořa-dové číslo</t>
  </si>
  <si>
    <t>Poř. číslo</t>
  </si>
  <si>
    <t>umístě-ní akce v rámci okresu</t>
  </si>
  <si>
    <t>Březová nad Svitavou</t>
  </si>
  <si>
    <t>Obec</t>
  </si>
  <si>
    <t>dotace                (tis. Kč)</t>
  </si>
  <si>
    <t>Celkem</t>
  </si>
  <si>
    <t xml:space="preserve">Seznam akcí schválených pro poskytnutí dotace na výstavbu bytů v domech s pečovatelskou službou v roce 2001 - I. etapa.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</si>
</sst>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20">
    <font>
      <sz val="10"/>
      <name val="Arial CE"/>
      <family val="0"/>
    </font>
    <font>
      <sz val="10"/>
      <color indexed="10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10"/>
      <color indexed="12"/>
      <name val="Arial CE"/>
      <family val="2"/>
    </font>
    <font>
      <b/>
      <sz val="10"/>
      <color indexed="14"/>
      <name val="Arial CE"/>
      <family val="2"/>
    </font>
    <font>
      <sz val="10"/>
      <color indexed="57"/>
      <name val="Arial CE"/>
      <family val="2"/>
    </font>
    <font>
      <b/>
      <sz val="9"/>
      <color indexed="57"/>
      <name val="Arial CE"/>
      <family val="2"/>
    </font>
    <font>
      <b/>
      <sz val="10"/>
      <color indexed="57"/>
      <name val="Arial CE"/>
      <family val="2"/>
    </font>
    <font>
      <b/>
      <sz val="8"/>
      <color indexed="10"/>
      <name val="Arial CE"/>
      <family val="2"/>
    </font>
    <font>
      <sz val="8"/>
      <name val="Times New Roman CE"/>
      <family val="1"/>
    </font>
    <font>
      <sz val="8"/>
      <color indexed="10"/>
      <name val="Times New Roman CE"/>
      <family val="1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2"/>
    </font>
    <font>
      <b/>
      <i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Continuous" vertical="center" wrapText="1"/>
    </xf>
    <xf numFmtId="0" fontId="4" fillId="2" borderId="2" xfId="0" applyFont="1" applyFill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0" fillId="2" borderId="0" xfId="0" applyFill="1" applyAlignment="1">
      <alignment/>
    </xf>
    <xf numFmtId="3" fontId="1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4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2" fontId="8" fillId="0" borderId="0" xfId="0" applyNumberFormat="1" applyFont="1" applyAlignment="1">
      <alignment horizontal="center"/>
    </xf>
    <xf numFmtId="2" fontId="9" fillId="0" borderId="1" xfId="0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12" fillId="3" borderId="7" xfId="0" applyNumberFormat="1" applyFont="1" applyFill="1" applyBorder="1" applyAlignment="1">
      <alignment horizontal="center" vertical="center" wrapText="1"/>
    </xf>
    <xf numFmtId="49" fontId="12" fillId="3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2" fillId="4" borderId="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4" xfId="0" applyFont="1" applyFill="1" applyBorder="1" applyAlignment="1">
      <alignment horizont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NumberFormat="1" applyFill="1" applyAlignment="1">
      <alignment horizontal="center"/>
    </xf>
    <xf numFmtId="4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3" fillId="0" borderId="12" xfId="0" applyNumberFormat="1" applyFont="1" applyBorder="1" applyAlignment="1">
      <alignment horizontal="centerContinuous" vertical="center" wrapText="1"/>
    </xf>
    <xf numFmtId="3" fontId="2" fillId="6" borderId="10" xfId="0" applyNumberFormat="1" applyFont="1" applyFill="1" applyBorder="1" applyAlignment="1">
      <alignment horizontal="center" vertical="center" wrapText="1"/>
    </xf>
    <xf numFmtId="3" fontId="2" fillId="6" borderId="4" xfId="0" applyNumberFormat="1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3" fontId="2" fillId="6" borderId="13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/>
    </xf>
    <xf numFmtId="2" fontId="1" fillId="0" borderId="4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4" fontId="1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/>
    </xf>
    <xf numFmtId="0" fontId="0" fillId="5" borderId="14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3" fontId="1" fillId="0" borderId="14" xfId="0" applyNumberFormat="1" applyFont="1" applyBorder="1" applyAlignment="1">
      <alignment/>
    </xf>
    <xf numFmtId="2" fontId="11" fillId="0" borderId="6" xfId="0" applyNumberFormat="1" applyFont="1" applyBorder="1" applyAlignment="1">
      <alignment horizontal="centerContinuous" vertical="center" wrapText="1"/>
    </xf>
    <xf numFmtId="3" fontId="2" fillId="6" borderId="3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3" fontId="1" fillId="0" borderId="4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Continuous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3" fontId="15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Border="1" applyAlignment="1">
      <alignment wrapText="1"/>
    </xf>
    <xf numFmtId="0" fontId="14" fillId="0" borderId="0" xfId="0" applyFont="1" applyAlignment="1">
      <alignment/>
    </xf>
    <xf numFmtId="3" fontId="15" fillId="0" borderId="0" xfId="0" applyNumberFormat="1" applyFont="1" applyAlignment="1">
      <alignment/>
    </xf>
    <xf numFmtId="3" fontId="15" fillId="0" borderId="0" xfId="0" applyNumberFormat="1" applyFont="1" applyFill="1" applyAlignment="1">
      <alignment/>
    </xf>
    <xf numFmtId="0" fontId="14" fillId="0" borderId="0" xfId="0" applyFont="1" applyBorder="1" applyAlignment="1">
      <alignment horizontal="left"/>
    </xf>
    <xf numFmtId="3" fontId="15" fillId="0" borderId="0" xfId="0" applyNumberFormat="1" applyFont="1" applyBorder="1" applyAlignment="1">
      <alignment wrapText="1"/>
    </xf>
    <xf numFmtId="3" fontId="15" fillId="0" borderId="0" xfId="0" applyNumberFormat="1" applyFont="1" applyBorder="1" applyAlignment="1">
      <alignment horizontal="right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/>
    </xf>
    <xf numFmtId="0" fontId="14" fillId="0" borderId="2" xfId="0" applyFont="1" applyBorder="1" applyAlignment="1">
      <alignment/>
    </xf>
    <xf numFmtId="3" fontId="15" fillId="0" borderId="2" xfId="0" applyNumberFormat="1" applyFont="1" applyBorder="1" applyAlignment="1">
      <alignment/>
    </xf>
    <xf numFmtId="0" fontId="16" fillId="0" borderId="1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3" fontId="17" fillId="0" borderId="5" xfId="0" applyNumberFormat="1" applyFont="1" applyBorder="1" applyAlignment="1">
      <alignment horizontal="centerContinuous" vertical="center" wrapText="1"/>
    </xf>
    <xf numFmtId="3" fontId="17" fillId="0" borderId="0" xfId="0" applyNumberFormat="1" applyFont="1" applyAlignment="1">
      <alignment horizontal="right"/>
    </xf>
    <xf numFmtId="3" fontId="17" fillId="0" borderId="0" xfId="0" applyNumberFormat="1" applyFont="1" applyFill="1" applyAlignment="1">
      <alignment horizontal="right"/>
    </xf>
    <xf numFmtId="3" fontId="17" fillId="0" borderId="2" xfId="0" applyNumberFormat="1" applyFont="1" applyBorder="1" applyAlignment="1">
      <alignment horizontal="right"/>
    </xf>
    <xf numFmtId="3" fontId="17" fillId="0" borderId="12" xfId="0" applyNumberFormat="1" applyFont="1" applyBorder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438150</xdr:rowOff>
    </xdr:from>
    <xdr:to>
      <xdr:col>5</xdr:col>
      <xdr:colOff>0</xdr:colOff>
      <xdr:row>1</xdr:row>
      <xdr:rowOff>619125</xdr:rowOff>
    </xdr:to>
    <xdr:sp>
      <xdr:nvSpPr>
        <xdr:cNvPr id="1" name="text 20"/>
        <xdr:cNvSpPr txBox="1">
          <a:spLocks noChangeArrowheads="1"/>
        </xdr:cNvSpPr>
      </xdr:nvSpPr>
      <xdr:spPr>
        <a:xfrm>
          <a:off x="5372100" y="1114425"/>
          <a:ext cx="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rok 2003</a:t>
          </a:r>
        </a:p>
      </xdr:txBody>
    </xdr:sp>
    <xdr:clientData/>
  </xdr:twoCellAnchor>
  <xdr:twoCellAnchor>
    <xdr:from>
      <xdr:col>5</xdr:col>
      <xdr:colOff>0</xdr:colOff>
      <xdr:row>1</xdr:row>
      <xdr:rowOff>438150</xdr:rowOff>
    </xdr:from>
    <xdr:to>
      <xdr:col>5</xdr:col>
      <xdr:colOff>0</xdr:colOff>
      <xdr:row>1</xdr:row>
      <xdr:rowOff>619125</xdr:rowOff>
    </xdr:to>
    <xdr:sp>
      <xdr:nvSpPr>
        <xdr:cNvPr id="2" name="text 20"/>
        <xdr:cNvSpPr txBox="1">
          <a:spLocks noChangeArrowheads="1"/>
        </xdr:cNvSpPr>
      </xdr:nvSpPr>
      <xdr:spPr>
        <a:xfrm>
          <a:off x="5372100" y="1114425"/>
          <a:ext cx="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rok 2003</a:t>
          </a:r>
        </a:p>
      </xdr:txBody>
    </xdr:sp>
    <xdr:clientData/>
  </xdr:twoCellAnchor>
  <xdr:twoCellAnchor>
    <xdr:from>
      <xdr:col>5</xdr:col>
      <xdr:colOff>0</xdr:colOff>
      <xdr:row>1</xdr:row>
      <xdr:rowOff>438150</xdr:rowOff>
    </xdr:from>
    <xdr:to>
      <xdr:col>5</xdr:col>
      <xdr:colOff>0</xdr:colOff>
      <xdr:row>1</xdr:row>
      <xdr:rowOff>619125</xdr:rowOff>
    </xdr:to>
    <xdr:sp>
      <xdr:nvSpPr>
        <xdr:cNvPr id="3" name="text 20"/>
        <xdr:cNvSpPr txBox="1">
          <a:spLocks noChangeArrowheads="1"/>
        </xdr:cNvSpPr>
      </xdr:nvSpPr>
      <xdr:spPr>
        <a:xfrm>
          <a:off x="5372100" y="1114425"/>
          <a:ext cx="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rok 2003</a:t>
          </a:r>
        </a:p>
      </xdr:txBody>
    </xdr:sp>
    <xdr:clientData/>
  </xdr:twoCellAnchor>
  <xdr:twoCellAnchor>
    <xdr:from>
      <xdr:col>5</xdr:col>
      <xdr:colOff>0</xdr:colOff>
      <xdr:row>1</xdr:row>
      <xdr:rowOff>438150</xdr:rowOff>
    </xdr:from>
    <xdr:to>
      <xdr:col>5</xdr:col>
      <xdr:colOff>0</xdr:colOff>
      <xdr:row>1</xdr:row>
      <xdr:rowOff>619125</xdr:rowOff>
    </xdr:to>
    <xdr:sp>
      <xdr:nvSpPr>
        <xdr:cNvPr id="4" name="text 20"/>
        <xdr:cNvSpPr txBox="1">
          <a:spLocks noChangeArrowheads="1"/>
        </xdr:cNvSpPr>
      </xdr:nvSpPr>
      <xdr:spPr>
        <a:xfrm>
          <a:off x="5372100" y="1114425"/>
          <a:ext cx="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rok 2003</a:t>
          </a:r>
        </a:p>
      </xdr:txBody>
    </xdr:sp>
    <xdr:clientData/>
  </xdr:twoCellAnchor>
  <xdr:twoCellAnchor>
    <xdr:from>
      <xdr:col>5</xdr:col>
      <xdr:colOff>0</xdr:colOff>
      <xdr:row>1</xdr:row>
      <xdr:rowOff>438150</xdr:rowOff>
    </xdr:from>
    <xdr:to>
      <xdr:col>5</xdr:col>
      <xdr:colOff>0</xdr:colOff>
      <xdr:row>1</xdr:row>
      <xdr:rowOff>619125</xdr:rowOff>
    </xdr:to>
    <xdr:sp>
      <xdr:nvSpPr>
        <xdr:cNvPr id="5" name="text 20"/>
        <xdr:cNvSpPr txBox="1">
          <a:spLocks noChangeArrowheads="1"/>
        </xdr:cNvSpPr>
      </xdr:nvSpPr>
      <xdr:spPr>
        <a:xfrm>
          <a:off x="5372100" y="1114425"/>
          <a:ext cx="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rok 2003</a:t>
          </a:r>
        </a:p>
      </xdr:txBody>
    </xdr:sp>
    <xdr:clientData/>
  </xdr:twoCellAnchor>
  <xdr:twoCellAnchor>
    <xdr:from>
      <xdr:col>5</xdr:col>
      <xdr:colOff>0</xdr:colOff>
      <xdr:row>1</xdr:row>
      <xdr:rowOff>438150</xdr:rowOff>
    </xdr:from>
    <xdr:to>
      <xdr:col>5</xdr:col>
      <xdr:colOff>0</xdr:colOff>
      <xdr:row>1</xdr:row>
      <xdr:rowOff>619125</xdr:rowOff>
    </xdr:to>
    <xdr:sp>
      <xdr:nvSpPr>
        <xdr:cNvPr id="6" name="text 20"/>
        <xdr:cNvSpPr txBox="1">
          <a:spLocks noChangeArrowheads="1"/>
        </xdr:cNvSpPr>
      </xdr:nvSpPr>
      <xdr:spPr>
        <a:xfrm>
          <a:off x="5372100" y="1114425"/>
          <a:ext cx="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rok 2003</a:t>
          </a:r>
        </a:p>
      </xdr:txBody>
    </xdr:sp>
    <xdr:clientData/>
  </xdr:twoCellAnchor>
  <xdr:twoCellAnchor>
    <xdr:from>
      <xdr:col>5</xdr:col>
      <xdr:colOff>0</xdr:colOff>
      <xdr:row>1</xdr:row>
      <xdr:rowOff>438150</xdr:rowOff>
    </xdr:from>
    <xdr:to>
      <xdr:col>5</xdr:col>
      <xdr:colOff>0</xdr:colOff>
      <xdr:row>1</xdr:row>
      <xdr:rowOff>619125</xdr:rowOff>
    </xdr:to>
    <xdr:sp>
      <xdr:nvSpPr>
        <xdr:cNvPr id="7" name="text 20"/>
        <xdr:cNvSpPr txBox="1">
          <a:spLocks noChangeArrowheads="1"/>
        </xdr:cNvSpPr>
      </xdr:nvSpPr>
      <xdr:spPr>
        <a:xfrm>
          <a:off x="5372100" y="1114425"/>
          <a:ext cx="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rok 2003</a:t>
          </a:r>
        </a:p>
      </xdr:txBody>
    </xdr:sp>
    <xdr:clientData/>
  </xdr:twoCellAnchor>
  <xdr:twoCellAnchor>
    <xdr:from>
      <xdr:col>12</xdr:col>
      <xdr:colOff>0</xdr:colOff>
      <xdr:row>1</xdr:row>
      <xdr:rowOff>419100</xdr:rowOff>
    </xdr:from>
    <xdr:to>
      <xdr:col>12</xdr:col>
      <xdr:colOff>0</xdr:colOff>
      <xdr:row>1</xdr:row>
      <xdr:rowOff>609600</xdr:rowOff>
    </xdr:to>
    <xdr:sp>
      <xdr:nvSpPr>
        <xdr:cNvPr id="8" name="text 18"/>
        <xdr:cNvSpPr txBox="1">
          <a:spLocks noChangeArrowheads="1"/>
        </xdr:cNvSpPr>
      </xdr:nvSpPr>
      <xdr:spPr>
        <a:xfrm>
          <a:off x="6419850" y="1095375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rok 2001
rok….</a:t>
          </a:r>
        </a:p>
      </xdr:txBody>
    </xdr:sp>
    <xdr:clientData/>
  </xdr:twoCellAnchor>
  <xdr:twoCellAnchor>
    <xdr:from>
      <xdr:col>12</xdr:col>
      <xdr:colOff>0</xdr:colOff>
      <xdr:row>1</xdr:row>
      <xdr:rowOff>419100</xdr:rowOff>
    </xdr:from>
    <xdr:to>
      <xdr:col>12</xdr:col>
      <xdr:colOff>0</xdr:colOff>
      <xdr:row>1</xdr:row>
      <xdr:rowOff>609600</xdr:rowOff>
    </xdr:to>
    <xdr:sp>
      <xdr:nvSpPr>
        <xdr:cNvPr id="9" name="text 18"/>
        <xdr:cNvSpPr txBox="1">
          <a:spLocks noChangeArrowheads="1"/>
        </xdr:cNvSpPr>
      </xdr:nvSpPr>
      <xdr:spPr>
        <a:xfrm>
          <a:off x="6419850" y="1095375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rok 2001
rok….</a:t>
          </a:r>
        </a:p>
      </xdr:txBody>
    </xdr:sp>
    <xdr:clientData/>
  </xdr:twoCellAnchor>
  <xdr:twoCellAnchor>
    <xdr:from>
      <xdr:col>12</xdr:col>
      <xdr:colOff>0</xdr:colOff>
      <xdr:row>1</xdr:row>
      <xdr:rowOff>419100</xdr:rowOff>
    </xdr:from>
    <xdr:to>
      <xdr:col>12</xdr:col>
      <xdr:colOff>0</xdr:colOff>
      <xdr:row>1</xdr:row>
      <xdr:rowOff>609600</xdr:rowOff>
    </xdr:to>
    <xdr:sp>
      <xdr:nvSpPr>
        <xdr:cNvPr id="10" name="text 18"/>
        <xdr:cNvSpPr txBox="1">
          <a:spLocks noChangeArrowheads="1"/>
        </xdr:cNvSpPr>
      </xdr:nvSpPr>
      <xdr:spPr>
        <a:xfrm>
          <a:off x="6419850" y="1095375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rok 2001
rok….</a:t>
          </a:r>
        </a:p>
      </xdr:txBody>
    </xdr:sp>
    <xdr:clientData/>
  </xdr:twoCellAnchor>
  <xdr:twoCellAnchor>
    <xdr:from>
      <xdr:col>12</xdr:col>
      <xdr:colOff>0</xdr:colOff>
      <xdr:row>1</xdr:row>
      <xdr:rowOff>419100</xdr:rowOff>
    </xdr:from>
    <xdr:to>
      <xdr:col>12</xdr:col>
      <xdr:colOff>0</xdr:colOff>
      <xdr:row>1</xdr:row>
      <xdr:rowOff>609600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6419850" y="1095375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rok 2001
rok….</a:t>
          </a:r>
        </a:p>
      </xdr:txBody>
    </xdr:sp>
    <xdr:clientData/>
  </xdr:twoCellAnchor>
  <xdr:twoCellAnchor>
    <xdr:from>
      <xdr:col>12</xdr:col>
      <xdr:colOff>0</xdr:colOff>
      <xdr:row>1</xdr:row>
      <xdr:rowOff>419100</xdr:rowOff>
    </xdr:from>
    <xdr:to>
      <xdr:col>12</xdr:col>
      <xdr:colOff>0</xdr:colOff>
      <xdr:row>1</xdr:row>
      <xdr:rowOff>609600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6419850" y="1095375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rok 2001
rok….</a:t>
          </a:r>
        </a:p>
      </xdr:txBody>
    </xdr:sp>
    <xdr:clientData/>
  </xdr:twoCellAnchor>
  <xdr:twoCellAnchor>
    <xdr:from>
      <xdr:col>12</xdr:col>
      <xdr:colOff>0</xdr:colOff>
      <xdr:row>1</xdr:row>
      <xdr:rowOff>419100</xdr:rowOff>
    </xdr:from>
    <xdr:to>
      <xdr:col>12</xdr:col>
      <xdr:colOff>0</xdr:colOff>
      <xdr:row>1</xdr:row>
      <xdr:rowOff>609600</xdr:rowOff>
    </xdr:to>
    <xdr:sp>
      <xdr:nvSpPr>
        <xdr:cNvPr id="13" name="text 18"/>
        <xdr:cNvSpPr txBox="1">
          <a:spLocks noChangeArrowheads="1"/>
        </xdr:cNvSpPr>
      </xdr:nvSpPr>
      <xdr:spPr>
        <a:xfrm>
          <a:off x="6419850" y="1095375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rok 2001
rok….</a:t>
          </a:r>
        </a:p>
      </xdr:txBody>
    </xdr:sp>
    <xdr:clientData/>
  </xdr:twoCellAnchor>
  <xdr:twoCellAnchor>
    <xdr:from>
      <xdr:col>12</xdr:col>
      <xdr:colOff>0</xdr:colOff>
      <xdr:row>1</xdr:row>
      <xdr:rowOff>419100</xdr:rowOff>
    </xdr:from>
    <xdr:to>
      <xdr:col>12</xdr:col>
      <xdr:colOff>0</xdr:colOff>
      <xdr:row>1</xdr:row>
      <xdr:rowOff>609600</xdr:rowOff>
    </xdr:to>
    <xdr:sp>
      <xdr:nvSpPr>
        <xdr:cNvPr id="14" name="text 18"/>
        <xdr:cNvSpPr txBox="1">
          <a:spLocks noChangeArrowheads="1"/>
        </xdr:cNvSpPr>
      </xdr:nvSpPr>
      <xdr:spPr>
        <a:xfrm>
          <a:off x="6419850" y="1095375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rok 2001
rok….</a:t>
          </a:r>
        </a:p>
      </xdr:txBody>
    </xdr:sp>
    <xdr:clientData/>
  </xdr:twoCellAnchor>
  <xdr:twoCellAnchor>
    <xdr:from>
      <xdr:col>12</xdr:col>
      <xdr:colOff>0</xdr:colOff>
      <xdr:row>1</xdr:row>
      <xdr:rowOff>419100</xdr:rowOff>
    </xdr:from>
    <xdr:to>
      <xdr:col>12</xdr:col>
      <xdr:colOff>0</xdr:colOff>
      <xdr:row>1</xdr:row>
      <xdr:rowOff>609600</xdr:rowOff>
    </xdr:to>
    <xdr:sp>
      <xdr:nvSpPr>
        <xdr:cNvPr id="15" name="text 18"/>
        <xdr:cNvSpPr txBox="1">
          <a:spLocks noChangeArrowheads="1"/>
        </xdr:cNvSpPr>
      </xdr:nvSpPr>
      <xdr:spPr>
        <a:xfrm>
          <a:off x="6419850" y="1095375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rok 2001
rok….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0</xdr:row>
      <xdr:rowOff>104775</xdr:rowOff>
    </xdr:from>
    <xdr:to>
      <xdr:col>10</xdr:col>
      <xdr:colOff>171450</xdr:colOff>
      <xdr:row>0</xdr:row>
      <xdr:rowOff>200025</xdr:rowOff>
    </xdr:to>
    <xdr:sp>
      <xdr:nvSpPr>
        <xdr:cNvPr id="1" name="Line 1"/>
        <xdr:cNvSpPr>
          <a:spLocks/>
        </xdr:cNvSpPr>
      </xdr:nvSpPr>
      <xdr:spPr>
        <a:xfrm flipV="1">
          <a:off x="7267575" y="104775"/>
          <a:ext cx="142875" cy="952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7.125" style="78" customWidth="1"/>
    <col min="2" max="2" width="20.375" style="79" customWidth="1"/>
    <col min="3" max="3" width="32.25390625" style="79" customWidth="1"/>
    <col min="4" max="4" width="0" style="79" hidden="1" customWidth="1"/>
    <col min="5" max="5" width="10.75390625" style="78" customWidth="1"/>
    <col min="6" max="6" width="13.75390625" style="110" customWidth="1"/>
    <col min="7" max="7" width="0" style="0" hidden="1" customWidth="1"/>
    <col min="8" max="8" width="8.375" style="21" hidden="1" customWidth="1"/>
    <col min="9" max="9" width="7.00390625" style="39" hidden="1" customWidth="1"/>
    <col min="10" max="11" width="0.12890625" style="0" hidden="1" customWidth="1"/>
    <col min="12" max="12" width="12.25390625" style="46" hidden="1" customWidth="1"/>
    <col min="13" max="13" width="11.375" style="21" hidden="1" customWidth="1"/>
    <col min="14" max="14" width="12.375" style="60" hidden="1" customWidth="1"/>
    <col min="15" max="15" width="16.75390625" style="64" hidden="1" customWidth="1"/>
    <col min="16" max="16" width="14.625" style="34" hidden="1" customWidth="1"/>
    <col min="17" max="17" width="10.25390625" style="34" hidden="1" customWidth="1"/>
    <col min="18" max="19" width="12.00390625" style="34" hidden="1" customWidth="1"/>
    <col min="20" max="20" width="16.125" style="0" hidden="1" customWidth="1"/>
    <col min="21" max="21" width="11.125" style="0" hidden="1" customWidth="1"/>
    <col min="22" max="22" width="17.25390625" style="0" hidden="1" customWidth="1"/>
    <col min="23" max="23" width="12.125" style="38" hidden="1" customWidth="1"/>
    <col min="24" max="24" width="13.25390625" style="41" hidden="1" customWidth="1"/>
    <col min="25" max="25" width="16.625" style="44" hidden="1" customWidth="1"/>
    <col min="26" max="26" width="9.375" style="0" hidden="1" customWidth="1"/>
    <col min="27" max="29" width="0" style="0" hidden="1" customWidth="1"/>
  </cols>
  <sheetData>
    <row r="1" spans="1:3" ht="53.25" customHeight="1" thickBot="1">
      <c r="A1" s="112" t="s">
        <v>166</v>
      </c>
      <c r="C1" s="111"/>
    </row>
    <row r="2" spans="1:26" ht="73.5" customHeight="1" thickBot="1">
      <c r="A2" s="76" t="s">
        <v>159</v>
      </c>
      <c r="B2" s="101" t="s">
        <v>0</v>
      </c>
      <c r="C2" s="77" t="s">
        <v>163</v>
      </c>
      <c r="D2" s="77" t="s">
        <v>1</v>
      </c>
      <c r="E2" s="76" t="s">
        <v>158</v>
      </c>
      <c r="F2" s="105" t="s">
        <v>164</v>
      </c>
      <c r="G2" s="2" t="s">
        <v>2</v>
      </c>
      <c r="H2" s="71" t="s">
        <v>3</v>
      </c>
      <c r="I2" s="37" t="s">
        <v>161</v>
      </c>
      <c r="J2" s="3" t="s">
        <v>122</v>
      </c>
      <c r="K2" s="45"/>
      <c r="L2" s="4" t="s">
        <v>123</v>
      </c>
      <c r="M2" s="57" t="s">
        <v>157</v>
      </c>
      <c r="N2" s="58" t="s">
        <v>160</v>
      </c>
      <c r="O2" s="32" t="s">
        <v>141</v>
      </c>
      <c r="P2" s="32" t="s">
        <v>142</v>
      </c>
      <c r="Q2" s="32" t="s">
        <v>143</v>
      </c>
      <c r="R2" s="32" t="s">
        <v>144</v>
      </c>
      <c r="S2" s="32" t="s">
        <v>145</v>
      </c>
      <c r="T2" s="33" t="s">
        <v>147</v>
      </c>
      <c r="U2" s="42" t="s">
        <v>146</v>
      </c>
      <c r="V2" s="35" t="s">
        <v>148</v>
      </c>
      <c r="W2" s="35" t="s">
        <v>149</v>
      </c>
      <c r="X2" s="40" t="s">
        <v>150</v>
      </c>
      <c r="Y2" s="43"/>
      <c r="Z2" s="36"/>
    </row>
    <row r="3" spans="1:25" ht="15.75">
      <c r="A3" s="78">
        <v>1</v>
      </c>
      <c r="B3" s="79" t="s">
        <v>57</v>
      </c>
      <c r="C3" s="80" t="s">
        <v>59</v>
      </c>
      <c r="D3" s="81">
        <v>5924</v>
      </c>
      <c r="E3" s="102">
        <v>41</v>
      </c>
      <c r="F3" s="106">
        <f aca="true" t="shared" si="0" ref="F3:F38">IF(D3&gt;10000,IF(D3&gt;100000,500*E3,600*E3),700*E3)</f>
        <v>28700</v>
      </c>
      <c r="G3" s="7">
        <f aca="true" t="shared" si="1" ref="G3:G38">5*O3+4*P3+3*Q3+2*R3+S3+T3+U3-I3*I3*3</f>
        <v>69</v>
      </c>
      <c r="H3" s="17">
        <f>'vybavenost okresů'!D33</f>
        <v>3</v>
      </c>
      <c r="I3" s="39">
        <v>1</v>
      </c>
      <c r="J3" s="8"/>
      <c r="K3" s="5" t="s">
        <v>59</v>
      </c>
      <c r="L3" s="9">
        <f aca="true" t="shared" si="2" ref="L3:L38">SUM(F3,L2)</f>
        <v>28700</v>
      </c>
      <c r="M3" s="6">
        <f aca="true" t="shared" si="3" ref="M3:M15">IF(D3&gt;10000,IF(D3&gt;100000,500*E3,600*E3),700*E3)</f>
        <v>28700</v>
      </c>
      <c r="N3" s="61">
        <f aca="true" t="shared" si="4" ref="N3:N38">A3</f>
        <v>1</v>
      </c>
      <c r="O3" s="62">
        <f aca="true" t="shared" si="5" ref="O3:O38">H3</f>
        <v>3</v>
      </c>
      <c r="P3" s="34">
        <f aca="true" t="shared" si="6" ref="P3:P38">IF(Y3&gt;110,4,IF(Y3&gt;=100,3,IF(Y3&gt;=50,2,IF(Y3&gt;0,1,0))))</f>
        <v>3</v>
      </c>
      <c r="Q3" s="34">
        <f aca="true" t="shared" si="7" ref="Q3:Q38">IF(W3="st",1,IF(W3="v",2,IF(W3="sm",3,IF(W3="r",4,0))))</f>
        <v>2</v>
      </c>
      <c r="R3" s="34">
        <f aca="true" t="shared" si="8" ref="R3:R38">IF(X3=97,4,IF(X3=98,3,IF(X3=99,2,IF(X3=0,1,0))))</f>
        <v>3</v>
      </c>
      <c r="S3" s="34">
        <f aca="true" t="shared" si="9" ref="S3:S38">IF(E3&gt;100,0,IF(E3&gt;70,1,IF(E3&gt;50,2,IF(E3&gt;30,3,4))))</f>
        <v>3</v>
      </c>
      <c r="U3">
        <v>30</v>
      </c>
      <c r="V3">
        <v>41</v>
      </c>
      <c r="W3" s="38" t="s">
        <v>155</v>
      </c>
      <c r="X3" s="41">
        <v>98</v>
      </c>
      <c r="Y3" s="44">
        <f aca="true" t="shared" si="10" ref="Y3:Y38">V3/E3*100</f>
        <v>100</v>
      </c>
    </row>
    <row r="4" spans="1:25" ht="15.75">
      <c r="A4" s="78">
        <v>2</v>
      </c>
      <c r="B4" s="79" t="s">
        <v>67</v>
      </c>
      <c r="C4" s="80" t="s">
        <v>68</v>
      </c>
      <c r="D4" s="81">
        <v>6078</v>
      </c>
      <c r="E4" s="102">
        <v>14</v>
      </c>
      <c r="F4" s="106">
        <f t="shared" si="0"/>
        <v>9800</v>
      </c>
      <c r="G4" s="7">
        <f t="shared" si="1"/>
        <v>57</v>
      </c>
      <c r="H4" s="17">
        <f>'vybavenost okresů'!D40</f>
        <v>0</v>
      </c>
      <c r="I4" s="39">
        <v>1</v>
      </c>
      <c r="J4" s="8"/>
      <c r="K4" s="5" t="s">
        <v>68</v>
      </c>
      <c r="L4" s="9">
        <f t="shared" si="2"/>
        <v>38500</v>
      </c>
      <c r="M4" s="6">
        <f t="shared" si="3"/>
        <v>9800</v>
      </c>
      <c r="N4" s="59">
        <f t="shared" si="4"/>
        <v>2</v>
      </c>
      <c r="O4" s="62">
        <f t="shared" si="5"/>
        <v>0</v>
      </c>
      <c r="P4" s="34">
        <f t="shared" si="6"/>
        <v>4</v>
      </c>
      <c r="Q4" s="34">
        <f t="shared" si="7"/>
        <v>4</v>
      </c>
      <c r="R4" s="34">
        <f t="shared" si="8"/>
        <v>4</v>
      </c>
      <c r="S4" s="34">
        <f t="shared" si="9"/>
        <v>4</v>
      </c>
      <c r="T4">
        <v>20</v>
      </c>
      <c r="V4">
        <v>23</v>
      </c>
      <c r="W4" s="38" t="s">
        <v>152</v>
      </c>
      <c r="X4" s="41">
        <v>97</v>
      </c>
      <c r="Y4" s="44">
        <f t="shared" si="10"/>
        <v>164.28571428571428</v>
      </c>
    </row>
    <row r="5" spans="1:25" ht="15.75">
      <c r="A5" s="78">
        <v>3</v>
      </c>
      <c r="B5" s="79" t="s">
        <v>57</v>
      </c>
      <c r="C5" s="80" t="s">
        <v>58</v>
      </c>
      <c r="D5" s="83">
        <v>211</v>
      </c>
      <c r="E5" s="102">
        <v>12</v>
      </c>
      <c r="F5" s="106">
        <f t="shared" si="0"/>
        <v>8400</v>
      </c>
      <c r="G5" s="7">
        <f t="shared" si="1"/>
        <v>56</v>
      </c>
      <c r="H5" s="17">
        <f>'vybavenost okresů'!D33</f>
        <v>3</v>
      </c>
      <c r="I5" s="39">
        <v>2</v>
      </c>
      <c r="J5" s="8" t="s">
        <v>17</v>
      </c>
      <c r="K5" s="5" t="s">
        <v>58</v>
      </c>
      <c r="L5" s="9">
        <f t="shared" si="2"/>
        <v>46900</v>
      </c>
      <c r="M5" s="6">
        <f t="shared" si="3"/>
        <v>8400</v>
      </c>
      <c r="N5" s="59">
        <f t="shared" si="4"/>
        <v>3</v>
      </c>
      <c r="O5" s="62">
        <f t="shared" si="5"/>
        <v>3</v>
      </c>
      <c r="P5" s="34">
        <f t="shared" si="6"/>
        <v>0</v>
      </c>
      <c r="Q5" s="34">
        <f t="shared" si="7"/>
        <v>3</v>
      </c>
      <c r="R5" s="34">
        <f t="shared" si="8"/>
        <v>3</v>
      </c>
      <c r="S5" s="34">
        <f t="shared" si="9"/>
        <v>4</v>
      </c>
      <c r="U5">
        <v>34</v>
      </c>
      <c r="V5">
        <v>0</v>
      </c>
      <c r="W5" s="38" t="s">
        <v>151</v>
      </c>
      <c r="X5" s="41">
        <v>98</v>
      </c>
      <c r="Y5" s="44">
        <f t="shared" si="10"/>
        <v>0</v>
      </c>
    </row>
    <row r="6" spans="1:25" ht="15.75">
      <c r="A6" s="78">
        <v>4</v>
      </c>
      <c r="B6" s="79" t="s">
        <v>21</v>
      </c>
      <c r="C6" s="80" t="s">
        <v>22</v>
      </c>
      <c r="D6" s="81">
        <v>5180</v>
      </c>
      <c r="E6" s="102">
        <v>15</v>
      </c>
      <c r="F6" s="106">
        <f t="shared" si="0"/>
        <v>10500</v>
      </c>
      <c r="G6" s="7">
        <f t="shared" si="1"/>
        <v>52</v>
      </c>
      <c r="H6" s="17">
        <f>'vybavenost okresů'!D13</f>
        <v>3</v>
      </c>
      <c r="I6" s="39">
        <v>1</v>
      </c>
      <c r="J6" s="8"/>
      <c r="K6" s="5" t="s">
        <v>22</v>
      </c>
      <c r="L6" s="9">
        <f t="shared" si="2"/>
        <v>57400</v>
      </c>
      <c r="M6" s="6">
        <f t="shared" si="3"/>
        <v>10500</v>
      </c>
      <c r="N6" s="59">
        <f t="shared" si="4"/>
        <v>4</v>
      </c>
      <c r="O6" s="62">
        <f t="shared" si="5"/>
        <v>3</v>
      </c>
      <c r="P6" s="34">
        <f t="shared" si="6"/>
        <v>4</v>
      </c>
      <c r="Q6" s="34">
        <f t="shared" si="7"/>
        <v>4</v>
      </c>
      <c r="R6" s="34">
        <f t="shared" si="8"/>
        <v>4</v>
      </c>
      <c r="S6" s="34">
        <f t="shared" si="9"/>
        <v>4</v>
      </c>
      <c r="V6">
        <v>35</v>
      </c>
      <c r="W6" s="38" t="s">
        <v>152</v>
      </c>
      <c r="X6" s="41">
        <v>97</v>
      </c>
      <c r="Y6" s="44">
        <f t="shared" si="10"/>
        <v>233.33333333333334</v>
      </c>
    </row>
    <row r="7" spans="1:25" ht="15.75">
      <c r="A7" s="78">
        <v>5</v>
      </c>
      <c r="B7" s="79" t="s">
        <v>77</v>
      </c>
      <c r="C7" s="80" t="s">
        <v>78</v>
      </c>
      <c r="D7" s="81">
        <v>1903</v>
      </c>
      <c r="E7" s="102">
        <v>13</v>
      </c>
      <c r="F7" s="106">
        <f t="shared" si="0"/>
        <v>9100</v>
      </c>
      <c r="G7" s="7">
        <f t="shared" si="1"/>
        <v>52</v>
      </c>
      <c r="H7" s="17">
        <f>'vybavenost okresů'!D46</f>
        <v>4</v>
      </c>
      <c r="I7" s="39">
        <v>1</v>
      </c>
      <c r="J7" s="8"/>
      <c r="K7" s="5" t="s">
        <v>78</v>
      </c>
      <c r="L7" s="9">
        <f t="shared" si="2"/>
        <v>66500</v>
      </c>
      <c r="M7" s="6">
        <f t="shared" si="3"/>
        <v>9100</v>
      </c>
      <c r="N7" s="59">
        <f t="shared" si="4"/>
        <v>5</v>
      </c>
      <c r="O7" s="62">
        <f t="shared" si="5"/>
        <v>4</v>
      </c>
      <c r="P7" s="34">
        <f t="shared" si="6"/>
        <v>4</v>
      </c>
      <c r="Q7" s="34">
        <f t="shared" si="7"/>
        <v>3</v>
      </c>
      <c r="R7" s="34">
        <f t="shared" si="8"/>
        <v>3</v>
      </c>
      <c r="S7" s="34">
        <f t="shared" si="9"/>
        <v>4</v>
      </c>
      <c r="V7">
        <v>26</v>
      </c>
      <c r="W7" s="38" t="s">
        <v>151</v>
      </c>
      <c r="X7" s="41">
        <v>98</v>
      </c>
      <c r="Y7" s="44">
        <f t="shared" si="10"/>
        <v>200</v>
      </c>
    </row>
    <row r="8" spans="1:25" ht="15.75">
      <c r="A8" s="78">
        <v>6</v>
      </c>
      <c r="B8" s="79" t="s">
        <v>115</v>
      </c>
      <c r="C8" s="80" t="s">
        <v>117</v>
      </c>
      <c r="D8" s="83">
        <v>589</v>
      </c>
      <c r="E8" s="102">
        <v>27</v>
      </c>
      <c r="F8" s="106">
        <f t="shared" si="0"/>
        <v>18900</v>
      </c>
      <c r="G8" s="7">
        <f t="shared" si="1"/>
        <v>52</v>
      </c>
      <c r="H8" s="17">
        <f>'vybavenost okresů'!D78</f>
        <v>4</v>
      </c>
      <c r="I8" s="39">
        <v>1</v>
      </c>
      <c r="J8" s="8" t="s">
        <v>5</v>
      </c>
      <c r="K8" s="5" t="s">
        <v>117</v>
      </c>
      <c r="L8" s="9">
        <f t="shared" si="2"/>
        <v>85400</v>
      </c>
      <c r="M8" s="6">
        <f t="shared" si="3"/>
        <v>18900</v>
      </c>
      <c r="N8" s="59">
        <f t="shared" si="4"/>
        <v>6</v>
      </c>
      <c r="O8" s="62">
        <f t="shared" si="5"/>
        <v>4</v>
      </c>
      <c r="P8" s="34">
        <f t="shared" si="6"/>
        <v>4</v>
      </c>
      <c r="Q8" s="34">
        <f t="shared" si="7"/>
        <v>3</v>
      </c>
      <c r="R8" s="34">
        <f t="shared" si="8"/>
        <v>3</v>
      </c>
      <c r="S8" s="34">
        <f t="shared" si="9"/>
        <v>4</v>
      </c>
      <c r="V8">
        <v>30</v>
      </c>
      <c r="W8" s="38" t="s">
        <v>151</v>
      </c>
      <c r="X8" s="41">
        <v>98</v>
      </c>
      <c r="Y8" s="44">
        <f t="shared" si="10"/>
        <v>111.11111111111111</v>
      </c>
    </row>
    <row r="9" spans="1:25" ht="15.75">
      <c r="A9" s="78">
        <v>7</v>
      </c>
      <c r="B9" s="79" t="s">
        <v>79</v>
      </c>
      <c r="C9" s="80" t="s">
        <v>80</v>
      </c>
      <c r="D9" s="84">
        <v>9506</v>
      </c>
      <c r="E9" s="102">
        <v>39</v>
      </c>
      <c r="F9" s="106">
        <f t="shared" si="0"/>
        <v>27300</v>
      </c>
      <c r="G9" s="7">
        <f t="shared" si="1"/>
        <v>51</v>
      </c>
      <c r="H9" s="17">
        <f>'vybavenost okresů'!D47</f>
        <v>4</v>
      </c>
      <c r="I9" s="39">
        <v>1</v>
      </c>
      <c r="J9" s="8"/>
      <c r="K9" s="5" t="s">
        <v>80</v>
      </c>
      <c r="L9" s="9">
        <f t="shared" si="2"/>
        <v>112700</v>
      </c>
      <c r="M9" s="6">
        <f t="shared" si="3"/>
        <v>27300</v>
      </c>
      <c r="N9" s="59">
        <f t="shared" si="4"/>
        <v>7</v>
      </c>
      <c r="O9" s="62">
        <f t="shared" si="5"/>
        <v>4</v>
      </c>
      <c r="P9" s="34">
        <f t="shared" si="6"/>
        <v>4</v>
      </c>
      <c r="Q9" s="34">
        <f t="shared" si="7"/>
        <v>3</v>
      </c>
      <c r="R9" s="34">
        <f t="shared" si="8"/>
        <v>3</v>
      </c>
      <c r="S9" s="34">
        <f t="shared" si="9"/>
        <v>3</v>
      </c>
      <c r="V9">
        <v>67</v>
      </c>
      <c r="W9" s="38" t="s">
        <v>151</v>
      </c>
      <c r="X9" s="41">
        <v>98</v>
      </c>
      <c r="Y9" s="44">
        <f t="shared" si="10"/>
        <v>171.7948717948718</v>
      </c>
    </row>
    <row r="10" spans="1:25" s="48" customFormat="1" ht="15.75">
      <c r="A10" s="85">
        <v>8</v>
      </c>
      <c r="B10" s="86" t="s">
        <v>84</v>
      </c>
      <c r="C10" s="87" t="s">
        <v>85</v>
      </c>
      <c r="D10" s="88">
        <v>1214174</v>
      </c>
      <c r="E10" s="85">
        <v>12</v>
      </c>
      <c r="F10" s="107">
        <f t="shared" si="0"/>
        <v>6000</v>
      </c>
      <c r="G10" s="73">
        <f t="shared" si="1"/>
        <v>51</v>
      </c>
      <c r="H10" s="55">
        <f>'vybavenost okresů'!D51</f>
        <v>4</v>
      </c>
      <c r="I10" s="50">
        <v>1</v>
      </c>
      <c r="K10" s="56" t="s">
        <v>85</v>
      </c>
      <c r="L10" s="74">
        <f t="shared" si="2"/>
        <v>118700</v>
      </c>
      <c r="M10" s="54">
        <f t="shared" si="3"/>
        <v>6000</v>
      </c>
      <c r="N10" s="75">
        <f t="shared" si="4"/>
        <v>8</v>
      </c>
      <c r="O10" s="63">
        <f t="shared" si="5"/>
        <v>4</v>
      </c>
      <c r="P10" s="51">
        <f t="shared" si="6"/>
        <v>4</v>
      </c>
      <c r="Q10" s="51">
        <f t="shared" si="7"/>
        <v>4</v>
      </c>
      <c r="R10" s="51">
        <f t="shared" si="8"/>
        <v>1</v>
      </c>
      <c r="S10" s="51">
        <f t="shared" si="9"/>
        <v>4</v>
      </c>
      <c r="V10" s="48">
        <v>233</v>
      </c>
      <c r="W10" s="47" t="s">
        <v>152</v>
      </c>
      <c r="X10" s="52">
        <v>0</v>
      </c>
      <c r="Y10" s="53">
        <f t="shared" si="10"/>
        <v>1941.6666666666667</v>
      </c>
    </row>
    <row r="11" spans="1:25" s="48" customFormat="1" ht="15.75">
      <c r="A11" s="85">
        <v>9</v>
      </c>
      <c r="B11" s="86" t="s">
        <v>38</v>
      </c>
      <c r="C11" s="89" t="s">
        <v>39</v>
      </c>
      <c r="D11" s="88">
        <v>1947</v>
      </c>
      <c r="E11" s="103">
        <v>24</v>
      </c>
      <c r="F11" s="107">
        <f t="shared" si="0"/>
        <v>16800</v>
      </c>
      <c r="G11" s="73">
        <f t="shared" si="1"/>
        <v>50</v>
      </c>
      <c r="H11" s="55">
        <f>'vybavenost okresů'!D21</f>
        <v>3</v>
      </c>
      <c r="I11" s="50">
        <v>1</v>
      </c>
      <c r="K11" s="12" t="s">
        <v>39</v>
      </c>
      <c r="L11" s="74">
        <f t="shared" si="2"/>
        <v>135500</v>
      </c>
      <c r="M11" s="54">
        <f t="shared" si="3"/>
        <v>16800</v>
      </c>
      <c r="N11" s="75">
        <f t="shared" si="4"/>
        <v>9</v>
      </c>
      <c r="O11" s="63">
        <f t="shared" si="5"/>
        <v>3</v>
      </c>
      <c r="P11" s="51">
        <f t="shared" si="6"/>
        <v>4</v>
      </c>
      <c r="Q11" s="51">
        <f t="shared" si="7"/>
        <v>4</v>
      </c>
      <c r="R11" s="51">
        <f t="shared" si="8"/>
        <v>3</v>
      </c>
      <c r="S11" s="51">
        <f t="shared" si="9"/>
        <v>4</v>
      </c>
      <c r="V11" s="48">
        <v>32</v>
      </c>
      <c r="W11" s="47" t="s">
        <v>152</v>
      </c>
      <c r="X11" s="52">
        <v>98</v>
      </c>
      <c r="Y11" s="53">
        <f t="shared" si="10"/>
        <v>133.33333333333331</v>
      </c>
    </row>
    <row r="12" spans="1:25" ht="15.75">
      <c r="A12" s="78">
        <v>10</v>
      </c>
      <c r="B12" s="79" t="s">
        <v>26</v>
      </c>
      <c r="C12" s="80" t="s">
        <v>27</v>
      </c>
      <c r="D12" s="90">
        <v>700</v>
      </c>
      <c r="E12" s="102">
        <v>8</v>
      </c>
      <c r="F12" s="106">
        <f t="shared" si="0"/>
        <v>5600</v>
      </c>
      <c r="G12" s="7">
        <f t="shared" si="1"/>
        <v>49</v>
      </c>
      <c r="H12" s="17">
        <f>'vybavenost okresů'!D15</f>
        <v>3</v>
      </c>
      <c r="I12" s="39">
        <v>1</v>
      </c>
      <c r="J12" s="8" t="s">
        <v>124</v>
      </c>
      <c r="K12" s="5" t="s">
        <v>27</v>
      </c>
      <c r="L12" s="9">
        <f t="shared" si="2"/>
        <v>141100</v>
      </c>
      <c r="M12" s="6">
        <f t="shared" si="3"/>
        <v>5600</v>
      </c>
      <c r="N12" s="59">
        <f t="shared" si="4"/>
        <v>10</v>
      </c>
      <c r="O12" s="62">
        <f t="shared" si="5"/>
        <v>3</v>
      </c>
      <c r="P12" s="34">
        <f t="shared" si="6"/>
        <v>4</v>
      </c>
      <c r="Q12" s="34">
        <f t="shared" si="7"/>
        <v>3</v>
      </c>
      <c r="R12" s="34">
        <f t="shared" si="8"/>
        <v>2</v>
      </c>
      <c r="S12" s="34">
        <f t="shared" si="9"/>
        <v>4</v>
      </c>
      <c r="U12">
        <v>4</v>
      </c>
      <c r="V12">
        <v>10</v>
      </c>
      <c r="W12" s="38" t="s">
        <v>151</v>
      </c>
      <c r="X12" s="41">
        <v>99</v>
      </c>
      <c r="Y12" s="44">
        <f t="shared" si="10"/>
        <v>125</v>
      </c>
    </row>
    <row r="13" spans="1:25" ht="15.75">
      <c r="A13" s="78">
        <v>11</v>
      </c>
      <c r="B13" s="79" t="s">
        <v>30</v>
      </c>
      <c r="C13" s="80" t="s">
        <v>31</v>
      </c>
      <c r="D13" s="81">
        <v>5362</v>
      </c>
      <c r="E13" s="102">
        <v>10</v>
      </c>
      <c r="F13" s="106">
        <f t="shared" si="0"/>
        <v>7000</v>
      </c>
      <c r="G13" s="7">
        <f t="shared" si="1"/>
        <v>49</v>
      </c>
      <c r="H13" s="17">
        <f>'vybavenost okresů'!D17</f>
        <v>3</v>
      </c>
      <c r="I13" s="39">
        <v>1</v>
      </c>
      <c r="J13" s="8" t="s">
        <v>17</v>
      </c>
      <c r="K13" s="5" t="s">
        <v>31</v>
      </c>
      <c r="L13" s="9">
        <f t="shared" si="2"/>
        <v>148100</v>
      </c>
      <c r="M13" s="6">
        <f t="shared" si="3"/>
        <v>7000</v>
      </c>
      <c r="N13" s="59">
        <f t="shared" si="4"/>
        <v>11</v>
      </c>
      <c r="O13" s="62">
        <f t="shared" si="5"/>
        <v>3</v>
      </c>
      <c r="P13" s="34">
        <f t="shared" si="6"/>
        <v>4</v>
      </c>
      <c r="Q13" s="34">
        <f t="shared" si="7"/>
        <v>3</v>
      </c>
      <c r="R13" s="34">
        <f t="shared" si="8"/>
        <v>2</v>
      </c>
      <c r="S13" s="34">
        <f t="shared" si="9"/>
        <v>4</v>
      </c>
      <c r="U13">
        <v>4</v>
      </c>
      <c r="V13">
        <v>20</v>
      </c>
      <c r="W13" s="38" t="s">
        <v>151</v>
      </c>
      <c r="X13" s="41">
        <v>99</v>
      </c>
      <c r="Y13" s="44">
        <f t="shared" si="10"/>
        <v>200</v>
      </c>
    </row>
    <row r="14" spans="1:25" ht="15.75">
      <c r="A14" s="78">
        <v>12</v>
      </c>
      <c r="B14" s="79" t="s">
        <v>109</v>
      </c>
      <c r="C14" s="80" t="s">
        <v>110</v>
      </c>
      <c r="D14" s="81">
        <v>3100</v>
      </c>
      <c r="E14" s="102">
        <v>6</v>
      </c>
      <c r="F14" s="106">
        <f t="shared" si="0"/>
        <v>4200</v>
      </c>
      <c r="G14" s="7">
        <f t="shared" si="1"/>
        <v>49</v>
      </c>
      <c r="H14" s="17">
        <f>'vybavenost okresů'!D73</f>
        <v>2</v>
      </c>
      <c r="I14" s="39">
        <v>1</v>
      </c>
      <c r="J14" s="8" t="s">
        <v>156</v>
      </c>
      <c r="K14" s="5" t="s">
        <v>110</v>
      </c>
      <c r="L14" s="9">
        <f t="shared" si="2"/>
        <v>152300</v>
      </c>
      <c r="M14" s="6">
        <f t="shared" si="3"/>
        <v>4200</v>
      </c>
      <c r="N14" s="59">
        <f t="shared" si="4"/>
        <v>12</v>
      </c>
      <c r="O14" s="62">
        <f t="shared" si="5"/>
        <v>2</v>
      </c>
      <c r="P14" s="34">
        <f t="shared" si="6"/>
        <v>4</v>
      </c>
      <c r="Q14" s="34">
        <f t="shared" si="7"/>
        <v>4</v>
      </c>
      <c r="R14" s="34">
        <f t="shared" si="8"/>
        <v>3</v>
      </c>
      <c r="S14" s="34">
        <f t="shared" si="9"/>
        <v>4</v>
      </c>
      <c r="U14">
        <v>4</v>
      </c>
      <c r="V14">
        <v>32</v>
      </c>
      <c r="W14" s="38" t="s">
        <v>152</v>
      </c>
      <c r="X14" s="41">
        <v>98</v>
      </c>
      <c r="Y14" s="44">
        <f t="shared" si="10"/>
        <v>533.3333333333333</v>
      </c>
    </row>
    <row r="15" spans="1:25" ht="15.75">
      <c r="A15" s="78">
        <v>13</v>
      </c>
      <c r="B15" s="79" t="s">
        <v>72</v>
      </c>
      <c r="C15" s="91" t="s">
        <v>73</v>
      </c>
      <c r="D15" s="92">
        <v>4160</v>
      </c>
      <c r="E15" s="78">
        <v>12</v>
      </c>
      <c r="F15" s="106">
        <f t="shared" si="0"/>
        <v>8400</v>
      </c>
      <c r="G15" s="7">
        <f t="shared" si="1"/>
        <v>48</v>
      </c>
      <c r="H15" s="17">
        <f>'vybavenost okresů'!D43</f>
        <v>4</v>
      </c>
      <c r="I15" s="39">
        <v>1</v>
      </c>
      <c r="J15" s="8"/>
      <c r="K15" s="10" t="s">
        <v>73</v>
      </c>
      <c r="L15" s="9">
        <f t="shared" si="2"/>
        <v>160700</v>
      </c>
      <c r="M15" s="6">
        <f t="shared" si="3"/>
        <v>8400</v>
      </c>
      <c r="N15" s="59">
        <f t="shared" si="4"/>
        <v>13</v>
      </c>
      <c r="O15" s="62">
        <f t="shared" si="5"/>
        <v>4</v>
      </c>
      <c r="P15" s="34">
        <f t="shared" si="6"/>
        <v>4</v>
      </c>
      <c r="Q15" s="34">
        <f t="shared" si="7"/>
        <v>3</v>
      </c>
      <c r="R15" s="34">
        <f t="shared" si="8"/>
        <v>1</v>
      </c>
      <c r="S15" s="34">
        <f t="shared" si="9"/>
        <v>4</v>
      </c>
      <c r="V15">
        <v>15</v>
      </c>
      <c r="W15" s="38" t="s">
        <v>151</v>
      </c>
      <c r="X15" s="41">
        <v>0</v>
      </c>
      <c r="Y15" s="44">
        <f t="shared" si="10"/>
        <v>125</v>
      </c>
    </row>
    <row r="16" spans="1:25" ht="15.75">
      <c r="A16" s="78">
        <v>14</v>
      </c>
      <c r="B16" s="86" t="s">
        <v>98</v>
      </c>
      <c r="C16" s="87" t="s">
        <v>162</v>
      </c>
      <c r="D16" s="93">
        <v>1426</v>
      </c>
      <c r="E16" s="85">
        <v>14</v>
      </c>
      <c r="F16" s="107">
        <f t="shared" si="0"/>
        <v>9800</v>
      </c>
      <c r="G16" s="7">
        <f t="shared" si="1"/>
        <v>48</v>
      </c>
      <c r="H16" s="55">
        <f>'vybavenost okresů'!D64</f>
        <v>4</v>
      </c>
      <c r="I16" s="50">
        <v>1</v>
      </c>
      <c r="J16" s="48"/>
      <c r="K16" s="48"/>
      <c r="L16" s="9">
        <f t="shared" si="2"/>
        <v>170500</v>
      </c>
      <c r="M16" s="49"/>
      <c r="N16" s="60">
        <f t="shared" si="4"/>
        <v>14</v>
      </c>
      <c r="O16" s="63">
        <f t="shared" si="5"/>
        <v>4</v>
      </c>
      <c r="P16" s="51">
        <f t="shared" si="6"/>
        <v>4</v>
      </c>
      <c r="Q16" s="51">
        <f t="shared" si="7"/>
        <v>1</v>
      </c>
      <c r="R16" s="51">
        <f t="shared" si="8"/>
        <v>4</v>
      </c>
      <c r="S16" s="51">
        <f t="shared" si="9"/>
        <v>4</v>
      </c>
      <c r="T16" s="48"/>
      <c r="U16" s="48"/>
      <c r="V16" s="48">
        <v>50</v>
      </c>
      <c r="W16" s="47" t="s">
        <v>153</v>
      </c>
      <c r="X16" s="52">
        <v>97</v>
      </c>
      <c r="Y16" s="53">
        <f t="shared" si="10"/>
        <v>357.14285714285717</v>
      </c>
    </row>
    <row r="17" spans="1:25" s="48" customFormat="1" ht="15.75">
      <c r="A17" s="85">
        <v>15</v>
      </c>
      <c r="B17" s="86" t="s">
        <v>113</v>
      </c>
      <c r="C17" s="89" t="s">
        <v>114</v>
      </c>
      <c r="D17" s="88">
        <v>2157</v>
      </c>
      <c r="E17" s="103">
        <v>16</v>
      </c>
      <c r="F17" s="107">
        <f t="shared" si="0"/>
        <v>11200</v>
      </c>
      <c r="G17" s="73">
        <f t="shared" si="1"/>
        <v>48</v>
      </c>
      <c r="H17" s="55">
        <f>'vybavenost okresů'!D75</f>
        <v>3</v>
      </c>
      <c r="I17" s="50">
        <v>1</v>
      </c>
      <c r="J17" s="48" t="s">
        <v>5</v>
      </c>
      <c r="K17" s="12" t="s">
        <v>114</v>
      </c>
      <c r="L17" s="74">
        <f t="shared" si="2"/>
        <v>181700</v>
      </c>
      <c r="M17" s="54">
        <f aca="true" t="shared" si="11" ref="M17:M38">IF(D17&gt;10000,IF(D17&gt;100000,500*E17,600*E17),700*E17)</f>
        <v>11200</v>
      </c>
      <c r="N17" s="75">
        <f t="shared" si="4"/>
        <v>15</v>
      </c>
      <c r="O17" s="63">
        <f t="shared" si="5"/>
        <v>3</v>
      </c>
      <c r="P17" s="51">
        <f t="shared" si="6"/>
        <v>4</v>
      </c>
      <c r="Q17" s="51">
        <f t="shared" si="7"/>
        <v>4</v>
      </c>
      <c r="R17" s="51">
        <f t="shared" si="8"/>
        <v>2</v>
      </c>
      <c r="S17" s="51">
        <f t="shared" si="9"/>
        <v>4</v>
      </c>
      <c r="V17" s="48">
        <v>33</v>
      </c>
      <c r="W17" s="47" t="s">
        <v>152</v>
      </c>
      <c r="X17" s="52">
        <v>99</v>
      </c>
      <c r="Y17" s="53">
        <f t="shared" si="10"/>
        <v>206.25</v>
      </c>
    </row>
    <row r="18" spans="1:25" s="48" customFormat="1" ht="15.75">
      <c r="A18" s="85">
        <v>16</v>
      </c>
      <c r="B18" s="86" t="s">
        <v>115</v>
      </c>
      <c r="C18" s="89" t="s">
        <v>116</v>
      </c>
      <c r="D18" s="88">
        <v>24278</v>
      </c>
      <c r="E18" s="103">
        <v>26</v>
      </c>
      <c r="F18" s="107">
        <f t="shared" si="0"/>
        <v>15600</v>
      </c>
      <c r="G18" s="73">
        <f t="shared" si="1"/>
        <v>47</v>
      </c>
      <c r="H18" s="55">
        <f>'vybavenost okresů'!D78</f>
        <v>4</v>
      </c>
      <c r="I18" s="50">
        <v>2</v>
      </c>
      <c r="J18" s="48" t="s">
        <v>17</v>
      </c>
      <c r="K18" s="12" t="s">
        <v>116</v>
      </c>
      <c r="L18" s="74">
        <f t="shared" si="2"/>
        <v>197300</v>
      </c>
      <c r="M18" s="54">
        <f t="shared" si="11"/>
        <v>15600</v>
      </c>
      <c r="N18" s="75">
        <f t="shared" si="4"/>
        <v>16</v>
      </c>
      <c r="O18" s="63">
        <f t="shared" si="5"/>
        <v>4</v>
      </c>
      <c r="P18" s="51">
        <f t="shared" si="6"/>
        <v>4</v>
      </c>
      <c r="Q18" s="51">
        <f t="shared" si="7"/>
        <v>3</v>
      </c>
      <c r="R18" s="51">
        <f t="shared" si="8"/>
        <v>3</v>
      </c>
      <c r="S18" s="51">
        <f t="shared" si="9"/>
        <v>4</v>
      </c>
      <c r="U18" s="48">
        <v>4</v>
      </c>
      <c r="V18" s="48">
        <v>50</v>
      </c>
      <c r="W18" s="47" t="s">
        <v>151</v>
      </c>
      <c r="X18" s="52">
        <v>98</v>
      </c>
      <c r="Y18" s="53">
        <f t="shared" si="10"/>
        <v>192.30769230769232</v>
      </c>
    </row>
    <row r="19" spans="1:25" ht="15.75">
      <c r="A19" s="78">
        <v>17</v>
      </c>
      <c r="B19" s="79" t="s">
        <v>75</v>
      </c>
      <c r="C19" s="80" t="s">
        <v>76</v>
      </c>
      <c r="D19" s="83">
        <v>936</v>
      </c>
      <c r="E19" s="102">
        <v>16</v>
      </c>
      <c r="F19" s="106">
        <f t="shared" si="0"/>
        <v>11200</v>
      </c>
      <c r="G19" s="7">
        <f t="shared" si="1"/>
        <v>47</v>
      </c>
      <c r="H19" s="17">
        <f>'vybavenost okresů'!D45</f>
        <v>3</v>
      </c>
      <c r="I19" s="39">
        <v>1</v>
      </c>
      <c r="J19" s="8"/>
      <c r="K19" s="5" t="s">
        <v>76</v>
      </c>
      <c r="L19" s="9">
        <f t="shared" si="2"/>
        <v>208500</v>
      </c>
      <c r="M19" s="6">
        <f t="shared" si="11"/>
        <v>11200</v>
      </c>
      <c r="N19" s="59">
        <f t="shared" si="4"/>
        <v>17</v>
      </c>
      <c r="O19" s="62">
        <f t="shared" si="5"/>
        <v>3</v>
      </c>
      <c r="P19" s="34">
        <f t="shared" si="6"/>
        <v>4</v>
      </c>
      <c r="Q19" s="34">
        <f t="shared" si="7"/>
        <v>3</v>
      </c>
      <c r="R19" s="34">
        <f t="shared" si="8"/>
        <v>3</v>
      </c>
      <c r="S19" s="34">
        <f t="shared" si="9"/>
        <v>4</v>
      </c>
      <c r="V19">
        <v>26</v>
      </c>
      <c r="W19" s="38" t="s">
        <v>151</v>
      </c>
      <c r="X19" s="41">
        <v>98</v>
      </c>
      <c r="Y19" s="44">
        <f t="shared" si="10"/>
        <v>162.5</v>
      </c>
    </row>
    <row r="20" spans="1:25" ht="15.75">
      <c r="A20" s="78">
        <v>18</v>
      </c>
      <c r="B20" s="79" t="s">
        <v>105</v>
      </c>
      <c r="C20" s="80" t="s">
        <v>108</v>
      </c>
      <c r="D20" s="81">
        <v>2250</v>
      </c>
      <c r="E20" s="102">
        <v>25</v>
      </c>
      <c r="F20" s="106">
        <f t="shared" si="0"/>
        <v>17500</v>
      </c>
      <c r="G20" s="7">
        <f t="shared" si="1"/>
        <v>47</v>
      </c>
      <c r="H20" s="17">
        <f>'vybavenost okresů'!D72</f>
        <v>3</v>
      </c>
      <c r="I20" s="39">
        <v>1</v>
      </c>
      <c r="J20" s="8"/>
      <c r="K20" s="5" t="s">
        <v>108</v>
      </c>
      <c r="L20" s="9">
        <f t="shared" si="2"/>
        <v>226000</v>
      </c>
      <c r="M20" s="6">
        <f t="shared" si="11"/>
        <v>17500</v>
      </c>
      <c r="N20" s="59">
        <f t="shared" si="4"/>
        <v>18</v>
      </c>
      <c r="O20" s="62">
        <f t="shared" si="5"/>
        <v>3</v>
      </c>
      <c r="P20" s="34">
        <f t="shared" si="6"/>
        <v>4</v>
      </c>
      <c r="Q20" s="34">
        <f t="shared" si="7"/>
        <v>3</v>
      </c>
      <c r="R20" s="34">
        <f t="shared" si="8"/>
        <v>3</v>
      </c>
      <c r="S20" s="34">
        <f t="shared" si="9"/>
        <v>4</v>
      </c>
      <c r="V20">
        <v>58</v>
      </c>
      <c r="W20" s="38" t="s">
        <v>151</v>
      </c>
      <c r="X20" s="41">
        <v>98</v>
      </c>
      <c r="Y20" s="44">
        <f t="shared" si="10"/>
        <v>231.99999999999997</v>
      </c>
    </row>
    <row r="21" spans="1:25" ht="15.75">
      <c r="A21" s="78">
        <v>19</v>
      </c>
      <c r="B21" s="79" t="s">
        <v>33</v>
      </c>
      <c r="C21" s="80" t="s">
        <v>34</v>
      </c>
      <c r="D21" s="81">
        <v>1100</v>
      </c>
      <c r="E21" s="102">
        <v>5</v>
      </c>
      <c r="F21" s="106">
        <f t="shared" si="0"/>
        <v>3500</v>
      </c>
      <c r="G21" s="7">
        <f t="shared" si="1"/>
        <v>46</v>
      </c>
      <c r="H21" s="17">
        <f>'vybavenost okresů'!D19</f>
        <v>3</v>
      </c>
      <c r="I21" s="39">
        <v>1</v>
      </c>
      <c r="J21" s="8"/>
      <c r="K21" s="5" t="s">
        <v>34</v>
      </c>
      <c r="L21" s="9">
        <f t="shared" si="2"/>
        <v>229500</v>
      </c>
      <c r="M21" s="6">
        <f t="shared" si="11"/>
        <v>3500</v>
      </c>
      <c r="N21" s="59">
        <f t="shared" si="4"/>
        <v>19</v>
      </c>
      <c r="O21" s="62">
        <f t="shared" si="5"/>
        <v>3</v>
      </c>
      <c r="P21" s="34">
        <f t="shared" si="6"/>
        <v>4</v>
      </c>
      <c r="Q21" s="34">
        <f t="shared" si="7"/>
        <v>4</v>
      </c>
      <c r="R21" s="34">
        <f t="shared" si="8"/>
        <v>1</v>
      </c>
      <c r="S21" s="34">
        <f t="shared" si="9"/>
        <v>4</v>
      </c>
      <c r="V21">
        <v>7</v>
      </c>
      <c r="W21" s="38" t="s">
        <v>152</v>
      </c>
      <c r="X21" s="41">
        <v>0</v>
      </c>
      <c r="Y21" s="44">
        <f t="shared" si="10"/>
        <v>140</v>
      </c>
    </row>
    <row r="22" spans="1:25" ht="15.75">
      <c r="A22" s="78">
        <v>20</v>
      </c>
      <c r="B22" s="79" t="s">
        <v>7</v>
      </c>
      <c r="C22" s="80" t="s">
        <v>154</v>
      </c>
      <c r="D22" s="81">
        <v>2522</v>
      </c>
      <c r="E22" s="102">
        <v>40</v>
      </c>
      <c r="F22" s="106">
        <f t="shared" si="0"/>
        <v>28000</v>
      </c>
      <c r="G22" s="7">
        <f t="shared" si="1"/>
        <v>45</v>
      </c>
      <c r="H22" s="17">
        <f>'vybavenost okresů'!D4</f>
        <v>4</v>
      </c>
      <c r="I22" s="39">
        <v>1</v>
      </c>
      <c r="J22" s="8" t="s">
        <v>8</v>
      </c>
      <c r="K22" s="5" t="s">
        <v>9</v>
      </c>
      <c r="L22" s="9">
        <f t="shared" si="2"/>
        <v>257500</v>
      </c>
      <c r="M22" s="6">
        <f t="shared" si="11"/>
        <v>28000</v>
      </c>
      <c r="N22" s="59">
        <f t="shared" si="4"/>
        <v>20</v>
      </c>
      <c r="O22" s="62">
        <f t="shared" si="5"/>
        <v>4</v>
      </c>
      <c r="P22" s="34">
        <f t="shared" si="6"/>
        <v>4</v>
      </c>
      <c r="Q22" s="34">
        <f t="shared" si="7"/>
        <v>1</v>
      </c>
      <c r="R22" s="34">
        <f t="shared" si="8"/>
        <v>1</v>
      </c>
      <c r="S22" s="34">
        <f t="shared" si="9"/>
        <v>3</v>
      </c>
      <c r="U22">
        <v>4</v>
      </c>
      <c r="V22">
        <v>45</v>
      </c>
      <c r="W22" s="38" t="s">
        <v>153</v>
      </c>
      <c r="X22" s="41">
        <v>0</v>
      </c>
      <c r="Y22" s="44">
        <f t="shared" si="10"/>
        <v>112.5</v>
      </c>
    </row>
    <row r="23" spans="1:25" ht="15.75">
      <c r="A23" s="78">
        <v>21</v>
      </c>
      <c r="B23" s="79" t="s">
        <v>63</v>
      </c>
      <c r="C23" s="80" t="s">
        <v>64</v>
      </c>
      <c r="D23" s="83">
        <v>368</v>
      </c>
      <c r="E23" s="102">
        <v>11</v>
      </c>
      <c r="F23" s="106">
        <f t="shared" si="0"/>
        <v>7700</v>
      </c>
      <c r="G23" s="7">
        <f t="shared" si="1"/>
        <v>44</v>
      </c>
      <c r="H23" s="17">
        <f>'vybavenost okresů'!D37</f>
        <v>3</v>
      </c>
      <c r="I23" s="39">
        <v>1</v>
      </c>
      <c r="J23" s="8"/>
      <c r="K23" s="5" t="s">
        <v>64</v>
      </c>
      <c r="L23" s="9">
        <f t="shared" si="2"/>
        <v>265200</v>
      </c>
      <c r="M23" s="6">
        <f t="shared" si="11"/>
        <v>7700</v>
      </c>
      <c r="N23" s="59">
        <f t="shared" si="4"/>
        <v>21</v>
      </c>
      <c r="O23" s="62">
        <f t="shared" si="5"/>
        <v>3</v>
      </c>
      <c r="P23" s="34">
        <f t="shared" si="6"/>
        <v>3</v>
      </c>
      <c r="Q23" s="34">
        <f t="shared" si="7"/>
        <v>4</v>
      </c>
      <c r="R23" s="34">
        <f t="shared" si="8"/>
        <v>2</v>
      </c>
      <c r="S23" s="34">
        <f t="shared" si="9"/>
        <v>4</v>
      </c>
      <c r="V23">
        <v>11</v>
      </c>
      <c r="W23" s="38" t="s">
        <v>152</v>
      </c>
      <c r="X23" s="41">
        <v>99</v>
      </c>
      <c r="Y23" s="44">
        <f t="shared" si="10"/>
        <v>100</v>
      </c>
    </row>
    <row r="24" spans="1:25" ht="15.75">
      <c r="A24" s="78">
        <v>22</v>
      </c>
      <c r="B24" s="79" t="s">
        <v>70</v>
      </c>
      <c r="C24" s="94" t="s">
        <v>71</v>
      </c>
      <c r="D24" s="82">
        <v>775</v>
      </c>
      <c r="E24" s="102">
        <v>35</v>
      </c>
      <c r="F24" s="106">
        <f t="shared" si="0"/>
        <v>24500</v>
      </c>
      <c r="G24" s="7">
        <f t="shared" si="1"/>
        <v>44</v>
      </c>
      <c r="H24" s="17">
        <f>'vybavenost okresů'!D42</f>
        <v>3</v>
      </c>
      <c r="I24" s="39">
        <v>1</v>
      </c>
      <c r="J24" s="8" t="s">
        <v>5</v>
      </c>
      <c r="K24" s="11" t="s">
        <v>71</v>
      </c>
      <c r="L24" s="9">
        <f t="shared" si="2"/>
        <v>289700</v>
      </c>
      <c r="M24" s="6">
        <f t="shared" si="11"/>
        <v>24500</v>
      </c>
      <c r="N24" s="59">
        <f t="shared" si="4"/>
        <v>22</v>
      </c>
      <c r="O24" s="62">
        <f t="shared" si="5"/>
        <v>3</v>
      </c>
      <c r="P24" s="34">
        <f t="shared" si="6"/>
        <v>4</v>
      </c>
      <c r="Q24" s="34">
        <f t="shared" si="7"/>
        <v>3</v>
      </c>
      <c r="R24" s="34">
        <f t="shared" si="8"/>
        <v>2</v>
      </c>
      <c r="S24" s="34">
        <f t="shared" si="9"/>
        <v>3</v>
      </c>
      <c r="V24">
        <v>43</v>
      </c>
      <c r="W24" s="38" t="s">
        <v>151</v>
      </c>
      <c r="X24" s="41">
        <v>99</v>
      </c>
      <c r="Y24" s="44">
        <f t="shared" si="10"/>
        <v>122.85714285714286</v>
      </c>
    </row>
    <row r="25" spans="1:25" ht="15.75">
      <c r="A25" s="78">
        <v>23</v>
      </c>
      <c r="B25" s="79" t="s">
        <v>44</v>
      </c>
      <c r="C25" s="80" t="s">
        <v>47</v>
      </c>
      <c r="D25" s="81">
        <v>1552</v>
      </c>
      <c r="E25" s="102">
        <v>20</v>
      </c>
      <c r="F25" s="106">
        <f t="shared" si="0"/>
        <v>14000</v>
      </c>
      <c r="G25" s="7">
        <f t="shared" si="1"/>
        <v>43</v>
      </c>
      <c r="H25" s="17">
        <f>'vybavenost okresů'!D25</f>
        <v>3</v>
      </c>
      <c r="I25" s="39">
        <v>2</v>
      </c>
      <c r="J25" s="8" t="s">
        <v>46</v>
      </c>
      <c r="K25" s="5" t="s">
        <v>47</v>
      </c>
      <c r="L25" s="9">
        <f t="shared" si="2"/>
        <v>303700</v>
      </c>
      <c r="M25" s="6">
        <f t="shared" si="11"/>
        <v>14000</v>
      </c>
      <c r="N25" s="59">
        <f t="shared" si="4"/>
        <v>23</v>
      </c>
      <c r="O25" s="62">
        <f t="shared" si="5"/>
        <v>3</v>
      </c>
      <c r="P25" s="34">
        <f t="shared" si="6"/>
        <v>4</v>
      </c>
      <c r="Q25" s="34">
        <f t="shared" si="7"/>
        <v>4</v>
      </c>
      <c r="R25" s="34">
        <f t="shared" si="8"/>
        <v>2</v>
      </c>
      <c r="S25" s="34">
        <f t="shared" si="9"/>
        <v>4</v>
      </c>
      <c r="U25">
        <v>4</v>
      </c>
      <c r="V25">
        <v>28</v>
      </c>
      <c r="W25" s="38" t="s">
        <v>152</v>
      </c>
      <c r="X25" s="41">
        <v>99</v>
      </c>
      <c r="Y25" s="44">
        <f t="shared" si="10"/>
        <v>140</v>
      </c>
    </row>
    <row r="26" spans="1:25" ht="15.75">
      <c r="A26" s="78">
        <v>24</v>
      </c>
      <c r="B26" s="79" t="s">
        <v>23</v>
      </c>
      <c r="C26" s="80" t="s">
        <v>24</v>
      </c>
      <c r="D26" s="81">
        <v>2020</v>
      </c>
      <c r="E26" s="102">
        <v>27</v>
      </c>
      <c r="F26" s="106">
        <f t="shared" si="0"/>
        <v>18900</v>
      </c>
      <c r="G26" s="7">
        <f t="shared" si="1"/>
        <v>43</v>
      </c>
      <c r="H26" s="17">
        <f>'vybavenost okresů'!D14</f>
        <v>2</v>
      </c>
      <c r="I26" s="39">
        <v>1</v>
      </c>
      <c r="J26" s="8"/>
      <c r="K26" s="5" t="s">
        <v>24</v>
      </c>
      <c r="L26" s="9">
        <f t="shared" si="2"/>
        <v>322600</v>
      </c>
      <c r="M26" s="6">
        <f t="shared" si="11"/>
        <v>18900</v>
      </c>
      <c r="N26" s="59">
        <f t="shared" si="4"/>
        <v>24</v>
      </c>
      <c r="O26" s="62">
        <f t="shared" si="5"/>
        <v>2</v>
      </c>
      <c r="P26" s="34">
        <f t="shared" si="6"/>
        <v>4</v>
      </c>
      <c r="Q26" s="34">
        <f t="shared" si="7"/>
        <v>4</v>
      </c>
      <c r="R26" s="34">
        <f t="shared" si="8"/>
        <v>2</v>
      </c>
      <c r="S26" s="34">
        <f t="shared" si="9"/>
        <v>4</v>
      </c>
      <c r="V26">
        <v>30</v>
      </c>
      <c r="W26" s="38" t="s">
        <v>152</v>
      </c>
      <c r="X26" s="41">
        <v>99</v>
      </c>
      <c r="Y26" s="44">
        <f t="shared" si="10"/>
        <v>111.11111111111111</v>
      </c>
    </row>
    <row r="27" spans="1:25" ht="15.75">
      <c r="A27" s="78">
        <v>25</v>
      </c>
      <c r="B27" s="79" t="s">
        <v>118</v>
      </c>
      <c r="C27" s="80" t="s">
        <v>119</v>
      </c>
      <c r="D27" s="83">
        <v>800</v>
      </c>
      <c r="E27" s="102">
        <v>25</v>
      </c>
      <c r="F27" s="106">
        <f t="shared" si="0"/>
        <v>17500</v>
      </c>
      <c r="G27" s="7">
        <f t="shared" si="1"/>
        <v>43</v>
      </c>
      <c r="H27" s="17">
        <f>'vybavenost okresů'!D76</f>
        <v>2</v>
      </c>
      <c r="I27" s="39">
        <v>1</v>
      </c>
      <c r="J27" s="8" t="s">
        <v>120</v>
      </c>
      <c r="K27" s="5" t="s">
        <v>119</v>
      </c>
      <c r="L27" s="9">
        <f t="shared" si="2"/>
        <v>340100</v>
      </c>
      <c r="M27" s="6">
        <f t="shared" si="11"/>
        <v>17500</v>
      </c>
      <c r="N27" s="59">
        <f t="shared" si="4"/>
        <v>25</v>
      </c>
      <c r="O27" s="62">
        <f t="shared" si="5"/>
        <v>2</v>
      </c>
      <c r="P27" s="34">
        <f t="shared" si="6"/>
        <v>4</v>
      </c>
      <c r="Q27" s="34">
        <f t="shared" si="7"/>
        <v>4</v>
      </c>
      <c r="R27" s="34">
        <f t="shared" si="8"/>
        <v>2</v>
      </c>
      <c r="S27" s="34">
        <f t="shared" si="9"/>
        <v>4</v>
      </c>
      <c r="V27">
        <v>35</v>
      </c>
      <c r="W27" s="38" t="s">
        <v>152</v>
      </c>
      <c r="X27" s="41">
        <v>99</v>
      </c>
      <c r="Y27" s="44">
        <f t="shared" si="10"/>
        <v>140</v>
      </c>
    </row>
    <row r="28" spans="1:25" ht="15.75">
      <c r="A28" s="78">
        <v>26</v>
      </c>
      <c r="B28" s="79" t="s">
        <v>7</v>
      </c>
      <c r="C28" s="80" t="s">
        <v>10</v>
      </c>
      <c r="D28" s="81">
        <v>1253</v>
      </c>
      <c r="E28" s="102">
        <v>10</v>
      </c>
      <c r="F28" s="106">
        <f t="shared" si="0"/>
        <v>7000</v>
      </c>
      <c r="G28" s="7">
        <f t="shared" si="1"/>
        <v>42</v>
      </c>
      <c r="H28" s="17">
        <f>'vybavenost okresů'!D4</f>
        <v>4</v>
      </c>
      <c r="I28" s="39">
        <v>2</v>
      </c>
      <c r="J28" s="8"/>
      <c r="K28" s="5" t="s">
        <v>10</v>
      </c>
      <c r="L28" s="9">
        <f t="shared" si="2"/>
        <v>347100</v>
      </c>
      <c r="M28" s="6">
        <f t="shared" si="11"/>
        <v>7000</v>
      </c>
      <c r="N28" s="59">
        <f t="shared" si="4"/>
        <v>26</v>
      </c>
      <c r="O28" s="62">
        <f t="shared" si="5"/>
        <v>4</v>
      </c>
      <c r="P28" s="34">
        <f t="shared" si="6"/>
        <v>4</v>
      </c>
      <c r="Q28" s="34">
        <f t="shared" si="7"/>
        <v>4</v>
      </c>
      <c r="R28" s="34">
        <f t="shared" si="8"/>
        <v>1</v>
      </c>
      <c r="S28" s="34">
        <f t="shared" si="9"/>
        <v>4</v>
      </c>
      <c r="V28">
        <v>32</v>
      </c>
      <c r="W28" s="38" t="s">
        <v>152</v>
      </c>
      <c r="X28" s="41">
        <v>0</v>
      </c>
      <c r="Y28" s="44">
        <f t="shared" si="10"/>
        <v>320</v>
      </c>
    </row>
    <row r="29" spans="1:25" ht="15.75">
      <c r="A29" s="78">
        <v>27</v>
      </c>
      <c r="B29" s="79" t="s">
        <v>11</v>
      </c>
      <c r="C29" s="80" t="s">
        <v>12</v>
      </c>
      <c r="D29" s="81">
        <v>385000</v>
      </c>
      <c r="E29" s="102">
        <v>34</v>
      </c>
      <c r="F29" s="106">
        <f t="shared" si="0"/>
        <v>17000</v>
      </c>
      <c r="G29" s="7">
        <f t="shared" si="1"/>
        <v>42</v>
      </c>
      <c r="H29" s="17">
        <f>'vybavenost okresů'!D5</f>
        <v>4</v>
      </c>
      <c r="I29" s="39">
        <v>1</v>
      </c>
      <c r="J29" s="8"/>
      <c r="K29" s="5" t="s">
        <v>12</v>
      </c>
      <c r="L29" s="9">
        <f t="shared" si="2"/>
        <v>364100</v>
      </c>
      <c r="M29" s="6">
        <f t="shared" si="11"/>
        <v>17000</v>
      </c>
      <c r="N29" s="59">
        <f t="shared" si="4"/>
        <v>27</v>
      </c>
      <c r="O29" s="62">
        <f t="shared" si="5"/>
        <v>4</v>
      </c>
      <c r="P29" s="34">
        <f t="shared" si="6"/>
        <v>4</v>
      </c>
      <c r="Q29" s="34">
        <f t="shared" si="7"/>
        <v>0</v>
      </c>
      <c r="R29" s="34">
        <f t="shared" si="8"/>
        <v>3</v>
      </c>
      <c r="S29" s="34">
        <f t="shared" si="9"/>
        <v>3</v>
      </c>
      <c r="V29">
        <v>154</v>
      </c>
      <c r="W29" s="38">
        <v>0</v>
      </c>
      <c r="X29" s="41">
        <v>98</v>
      </c>
      <c r="Y29" s="44">
        <f t="shared" si="10"/>
        <v>452.94117647058823</v>
      </c>
    </row>
    <row r="30" spans="1:25" ht="15.75">
      <c r="A30" s="78">
        <v>28</v>
      </c>
      <c r="B30" s="79" t="s">
        <v>44</v>
      </c>
      <c r="C30" s="80" t="s">
        <v>45</v>
      </c>
      <c r="D30" s="81">
        <v>23028</v>
      </c>
      <c r="E30" s="102">
        <v>69</v>
      </c>
      <c r="F30" s="106">
        <f t="shared" si="0"/>
        <v>41400</v>
      </c>
      <c r="G30" s="7">
        <f t="shared" si="1"/>
        <v>41</v>
      </c>
      <c r="H30" s="17">
        <f>'vybavenost okresů'!D25</f>
        <v>3</v>
      </c>
      <c r="I30" s="39">
        <v>1</v>
      </c>
      <c r="J30" s="8" t="s">
        <v>46</v>
      </c>
      <c r="K30" s="5" t="s">
        <v>45</v>
      </c>
      <c r="L30" s="9">
        <f t="shared" si="2"/>
        <v>405500</v>
      </c>
      <c r="M30" s="6">
        <f t="shared" si="11"/>
        <v>41400</v>
      </c>
      <c r="N30" s="59">
        <f t="shared" si="4"/>
        <v>28</v>
      </c>
      <c r="O30" s="62">
        <f t="shared" si="5"/>
        <v>3</v>
      </c>
      <c r="P30" s="34">
        <f t="shared" si="6"/>
        <v>4</v>
      </c>
      <c r="Q30" s="34">
        <f t="shared" si="7"/>
        <v>1</v>
      </c>
      <c r="R30" s="34">
        <f t="shared" si="8"/>
        <v>2</v>
      </c>
      <c r="S30" s="34">
        <f t="shared" si="9"/>
        <v>2</v>
      </c>
      <c r="U30">
        <v>4</v>
      </c>
      <c r="V30">
        <v>274</v>
      </c>
      <c r="W30" s="38" t="s">
        <v>153</v>
      </c>
      <c r="X30" s="41">
        <v>99</v>
      </c>
      <c r="Y30" s="44">
        <f t="shared" si="10"/>
        <v>397.1014492753623</v>
      </c>
    </row>
    <row r="31" spans="1:25" ht="15.75">
      <c r="A31" s="78">
        <v>29</v>
      </c>
      <c r="B31" s="79" t="s">
        <v>88</v>
      </c>
      <c r="C31" s="91" t="s">
        <v>89</v>
      </c>
      <c r="D31" s="79">
        <v>994</v>
      </c>
      <c r="E31" s="78">
        <v>24</v>
      </c>
      <c r="F31" s="106">
        <f t="shared" si="0"/>
        <v>16800</v>
      </c>
      <c r="G31" s="7">
        <f t="shared" si="1"/>
        <v>39</v>
      </c>
      <c r="H31" s="17">
        <f>'vybavenost okresů'!D55</f>
        <v>4</v>
      </c>
      <c r="I31" s="39">
        <v>1</v>
      </c>
      <c r="J31" s="8"/>
      <c r="K31" s="10" t="s">
        <v>89</v>
      </c>
      <c r="L31" s="9">
        <f t="shared" si="2"/>
        <v>422300</v>
      </c>
      <c r="M31" s="6">
        <f t="shared" si="11"/>
        <v>16800</v>
      </c>
      <c r="N31" s="59">
        <f t="shared" si="4"/>
        <v>29</v>
      </c>
      <c r="O31" s="62">
        <f t="shared" si="5"/>
        <v>4</v>
      </c>
      <c r="P31" s="34">
        <f t="shared" si="6"/>
        <v>4</v>
      </c>
      <c r="Q31" s="34">
        <f t="shared" si="7"/>
        <v>0</v>
      </c>
      <c r="R31" s="34">
        <f t="shared" si="8"/>
        <v>1</v>
      </c>
      <c r="S31" s="34">
        <f t="shared" si="9"/>
        <v>4</v>
      </c>
      <c r="V31">
        <v>30</v>
      </c>
      <c r="W31" s="38">
        <v>0</v>
      </c>
      <c r="X31" s="41">
        <v>0</v>
      </c>
      <c r="Y31" s="44">
        <f t="shared" si="10"/>
        <v>125</v>
      </c>
    </row>
    <row r="32" spans="1:25" s="48" customFormat="1" ht="15.75">
      <c r="A32" s="78">
        <v>30</v>
      </c>
      <c r="B32" s="79" t="s">
        <v>93</v>
      </c>
      <c r="C32" s="91" t="s">
        <v>94</v>
      </c>
      <c r="D32" s="79">
        <v>923</v>
      </c>
      <c r="E32" s="78">
        <v>9</v>
      </c>
      <c r="F32" s="106">
        <f t="shared" si="0"/>
        <v>6300</v>
      </c>
      <c r="G32" s="7">
        <f t="shared" si="1"/>
        <v>39</v>
      </c>
      <c r="H32" s="17">
        <f>'vybavenost okresů'!D60</f>
        <v>4</v>
      </c>
      <c r="I32" s="39">
        <v>1</v>
      </c>
      <c r="J32" s="8"/>
      <c r="K32" s="10" t="s">
        <v>94</v>
      </c>
      <c r="L32" s="9">
        <f t="shared" si="2"/>
        <v>428600</v>
      </c>
      <c r="M32" s="6">
        <f t="shared" si="11"/>
        <v>6300</v>
      </c>
      <c r="N32" s="59">
        <f t="shared" si="4"/>
        <v>30</v>
      </c>
      <c r="O32" s="62">
        <f t="shared" si="5"/>
        <v>4</v>
      </c>
      <c r="P32" s="34">
        <f t="shared" si="6"/>
        <v>4</v>
      </c>
      <c r="Q32" s="34">
        <f t="shared" si="7"/>
        <v>0</v>
      </c>
      <c r="R32" s="34">
        <f t="shared" si="8"/>
        <v>1</v>
      </c>
      <c r="S32" s="34">
        <f t="shared" si="9"/>
        <v>4</v>
      </c>
      <c r="T32"/>
      <c r="U32"/>
      <c r="V32">
        <v>15</v>
      </c>
      <c r="W32" s="38">
        <v>0</v>
      </c>
      <c r="X32" s="41">
        <v>0</v>
      </c>
      <c r="Y32" s="44">
        <f t="shared" si="10"/>
        <v>166.66666666666669</v>
      </c>
    </row>
    <row r="33" spans="1:25" ht="15.75">
      <c r="A33" s="78">
        <v>31</v>
      </c>
      <c r="B33" s="79" t="s">
        <v>99</v>
      </c>
      <c r="C33" s="80" t="s">
        <v>25</v>
      </c>
      <c r="D33" s="81">
        <v>2150</v>
      </c>
      <c r="E33" s="102">
        <v>12</v>
      </c>
      <c r="F33" s="106">
        <f t="shared" si="0"/>
        <v>8400</v>
      </c>
      <c r="G33" s="7">
        <f t="shared" si="1"/>
        <v>39</v>
      </c>
      <c r="H33" s="17">
        <f>'vybavenost okresů'!D65</f>
        <v>2</v>
      </c>
      <c r="I33" s="39">
        <v>1</v>
      </c>
      <c r="J33" s="8" t="s">
        <v>100</v>
      </c>
      <c r="K33" s="5" t="s">
        <v>25</v>
      </c>
      <c r="L33" s="9">
        <f t="shared" si="2"/>
        <v>437000</v>
      </c>
      <c r="M33" s="6">
        <f t="shared" si="11"/>
        <v>8400</v>
      </c>
      <c r="N33" s="59">
        <f t="shared" si="4"/>
        <v>31</v>
      </c>
      <c r="O33" s="62">
        <f t="shared" si="5"/>
        <v>2</v>
      </c>
      <c r="P33" s="34">
        <f t="shared" si="6"/>
        <v>4</v>
      </c>
      <c r="Q33" s="34">
        <f t="shared" si="7"/>
        <v>2</v>
      </c>
      <c r="R33" s="34">
        <f t="shared" si="8"/>
        <v>3</v>
      </c>
      <c r="S33" s="34">
        <f t="shared" si="9"/>
        <v>4</v>
      </c>
      <c r="V33">
        <v>27</v>
      </c>
      <c r="W33" s="38" t="s">
        <v>155</v>
      </c>
      <c r="X33" s="41">
        <v>98</v>
      </c>
      <c r="Y33" s="44">
        <f t="shared" si="10"/>
        <v>225</v>
      </c>
    </row>
    <row r="34" spans="1:25" ht="15.75">
      <c r="A34" s="78">
        <v>32</v>
      </c>
      <c r="B34" s="79" t="s">
        <v>26</v>
      </c>
      <c r="C34" s="80" t="s">
        <v>28</v>
      </c>
      <c r="D34" s="95">
        <v>6149</v>
      </c>
      <c r="E34" s="102">
        <v>25</v>
      </c>
      <c r="F34" s="106">
        <f t="shared" si="0"/>
        <v>17500</v>
      </c>
      <c r="G34" s="7">
        <f t="shared" si="1"/>
        <v>38</v>
      </c>
      <c r="H34" s="17">
        <f>'vybavenost okresů'!D15</f>
        <v>3</v>
      </c>
      <c r="I34" s="39">
        <v>2</v>
      </c>
      <c r="J34" s="8" t="s">
        <v>5</v>
      </c>
      <c r="K34" s="5" t="s">
        <v>28</v>
      </c>
      <c r="L34" s="9">
        <f t="shared" si="2"/>
        <v>454500</v>
      </c>
      <c r="M34" s="6">
        <f t="shared" si="11"/>
        <v>17500</v>
      </c>
      <c r="N34" s="59">
        <f t="shared" si="4"/>
        <v>32</v>
      </c>
      <c r="O34" s="62">
        <f t="shared" si="5"/>
        <v>3</v>
      </c>
      <c r="P34" s="34">
        <f t="shared" si="6"/>
        <v>4</v>
      </c>
      <c r="Q34" s="34">
        <f t="shared" si="7"/>
        <v>3</v>
      </c>
      <c r="R34" s="34">
        <f t="shared" si="8"/>
        <v>3</v>
      </c>
      <c r="S34" s="34">
        <f t="shared" si="9"/>
        <v>4</v>
      </c>
      <c r="V34">
        <v>52</v>
      </c>
      <c r="W34" s="38" t="s">
        <v>151</v>
      </c>
      <c r="X34" s="41">
        <v>98</v>
      </c>
      <c r="Y34" s="44">
        <f t="shared" si="10"/>
        <v>208</v>
      </c>
    </row>
    <row r="35" spans="1:25" ht="15.75">
      <c r="A35" s="78">
        <v>33</v>
      </c>
      <c r="B35" s="79" t="s">
        <v>35</v>
      </c>
      <c r="C35" s="94" t="s">
        <v>36</v>
      </c>
      <c r="D35" s="96">
        <v>2595</v>
      </c>
      <c r="E35" s="102">
        <v>7</v>
      </c>
      <c r="F35" s="106">
        <f t="shared" si="0"/>
        <v>4900</v>
      </c>
      <c r="G35" s="7">
        <f t="shared" si="1"/>
        <v>38</v>
      </c>
      <c r="H35" s="17">
        <f>'vybavenost okresů'!D20</f>
        <v>3</v>
      </c>
      <c r="I35" s="39">
        <v>2</v>
      </c>
      <c r="J35" s="8" t="s">
        <v>37</v>
      </c>
      <c r="K35" s="11" t="s">
        <v>36</v>
      </c>
      <c r="L35" s="9">
        <f t="shared" si="2"/>
        <v>459400</v>
      </c>
      <c r="M35" s="6">
        <f t="shared" si="11"/>
        <v>4900</v>
      </c>
      <c r="N35" s="59">
        <f t="shared" si="4"/>
        <v>33</v>
      </c>
      <c r="O35" s="62">
        <f t="shared" si="5"/>
        <v>3</v>
      </c>
      <c r="P35" s="34">
        <f t="shared" si="6"/>
        <v>4</v>
      </c>
      <c r="Q35" s="34">
        <f t="shared" si="7"/>
        <v>3</v>
      </c>
      <c r="R35" s="34">
        <f t="shared" si="8"/>
        <v>3</v>
      </c>
      <c r="S35" s="34">
        <f t="shared" si="9"/>
        <v>4</v>
      </c>
      <c r="V35">
        <v>11</v>
      </c>
      <c r="W35" s="38" t="s">
        <v>151</v>
      </c>
      <c r="X35" s="41">
        <v>98</v>
      </c>
      <c r="Y35" s="44">
        <f t="shared" si="10"/>
        <v>157.14285714285714</v>
      </c>
    </row>
    <row r="36" spans="1:25" ht="15.75">
      <c r="A36" s="78">
        <v>34</v>
      </c>
      <c r="B36" s="79" t="s">
        <v>105</v>
      </c>
      <c r="C36" s="80" t="s">
        <v>107</v>
      </c>
      <c r="D36" s="81">
        <v>1850</v>
      </c>
      <c r="E36" s="102">
        <v>16</v>
      </c>
      <c r="F36" s="106">
        <f t="shared" si="0"/>
        <v>11200</v>
      </c>
      <c r="G36" s="7">
        <f t="shared" si="1"/>
        <v>38</v>
      </c>
      <c r="H36" s="17">
        <f>'vybavenost okresů'!D72</f>
        <v>3</v>
      </c>
      <c r="I36" s="39">
        <v>2</v>
      </c>
      <c r="J36" s="8" t="s">
        <v>49</v>
      </c>
      <c r="K36" s="5" t="s">
        <v>106</v>
      </c>
      <c r="L36" s="9">
        <f t="shared" si="2"/>
        <v>470600</v>
      </c>
      <c r="M36" s="6">
        <f t="shared" si="11"/>
        <v>11200</v>
      </c>
      <c r="N36" s="59">
        <f t="shared" si="4"/>
        <v>34</v>
      </c>
      <c r="O36" s="62">
        <f t="shared" si="5"/>
        <v>3</v>
      </c>
      <c r="P36" s="34">
        <f t="shared" si="6"/>
        <v>4</v>
      </c>
      <c r="Q36" s="34">
        <f t="shared" si="7"/>
        <v>3</v>
      </c>
      <c r="R36" s="34">
        <f t="shared" si="8"/>
        <v>3</v>
      </c>
      <c r="S36" s="34">
        <f t="shared" si="9"/>
        <v>4</v>
      </c>
      <c r="V36">
        <v>37</v>
      </c>
      <c r="W36" s="38" t="s">
        <v>151</v>
      </c>
      <c r="X36" s="41">
        <v>98</v>
      </c>
      <c r="Y36" s="44">
        <f t="shared" si="10"/>
        <v>231.25</v>
      </c>
    </row>
    <row r="37" spans="1:25" ht="15.75">
      <c r="A37" s="78">
        <v>35</v>
      </c>
      <c r="B37" s="79" t="s">
        <v>109</v>
      </c>
      <c r="C37" s="80" t="s">
        <v>111</v>
      </c>
      <c r="D37" s="81">
        <v>4900</v>
      </c>
      <c r="E37" s="102">
        <v>7</v>
      </c>
      <c r="F37" s="106">
        <f t="shared" si="0"/>
        <v>4900</v>
      </c>
      <c r="G37" s="7">
        <f t="shared" si="1"/>
        <v>38</v>
      </c>
      <c r="H37" s="17">
        <f>'vybavenost okresů'!D73</f>
        <v>2</v>
      </c>
      <c r="I37" s="39">
        <v>2</v>
      </c>
      <c r="J37" s="8" t="s">
        <v>43</v>
      </c>
      <c r="K37" s="5" t="s">
        <v>111</v>
      </c>
      <c r="L37" s="9">
        <f t="shared" si="2"/>
        <v>475500</v>
      </c>
      <c r="M37" s="6">
        <f t="shared" si="11"/>
        <v>4900</v>
      </c>
      <c r="N37" s="59">
        <f t="shared" si="4"/>
        <v>35</v>
      </c>
      <c r="O37" s="62">
        <f t="shared" si="5"/>
        <v>2</v>
      </c>
      <c r="P37" s="34">
        <f t="shared" si="6"/>
        <v>4</v>
      </c>
      <c r="Q37" s="34">
        <f t="shared" si="7"/>
        <v>4</v>
      </c>
      <c r="R37" s="34">
        <f t="shared" si="8"/>
        <v>2</v>
      </c>
      <c r="S37" s="34">
        <f t="shared" si="9"/>
        <v>4</v>
      </c>
      <c r="U37">
        <v>4</v>
      </c>
      <c r="V37">
        <v>21</v>
      </c>
      <c r="W37" s="38" t="s">
        <v>152</v>
      </c>
      <c r="X37" s="41">
        <v>99</v>
      </c>
      <c r="Y37" s="44">
        <f t="shared" si="10"/>
        <v>300</v>
      </c>
    </row>
    <row r="38" spans="1:25" ht="16.5" thickBot="1">
      <c r="A38" s="97">
        <v>36</v>
      </c>
      <c r="B38" s="98" t="s">
        <v>55</v>
      </c>
      <c r="C38" s="99" t="s">
        <v>56</v>
      </c>
      <c r="D38" s="100">
        <v>21552</v>
      </c>
      <c r="E38" s="97">
        <v>8</v>
      </c>
      <c r="F38" s="108">
        <f t="shared" si="0"/>
        <v>4800</v>
      </c>
      <c r="G38" s="65">
        <f t="shared" si="1"/>
        <v>38</v>
      </c>
      <c r="H38" s="67">
        <f>'vybavenost okresů'!D32</f>
        <v>3</v>
      </c>
      <c r="I38" s="68">
        <v>1</v>
      </c>
      <c r="J38" s="69"/>
      <c r="K38" s="45" t="s">
        <v>56</v>
      </c>
      <c r="L38" s="70">
        <f t="shared" si="2"/>
        <v>480300</v>
      </c>
      <c r="M38" s="66">
        <f t="shared" si="11"/>
        <v>4800</v>
      </c>
      <c r="N38" s="72">
        <f t="shared" si="4"/>
        <v>36</v>
      </c>
      <c r="O38" s="62">
        <f t="shared" si="5"/>
        <v>3</v>
      </c>
      <c r="P38" s="34">
        <f t="shared" si="6"/>
        <v>4</v>
      </c>
      <c r="Q38" s="34">
        <f t="shared" si="7"/>
        <v>0</v>
      </c>
      <c r="R38" s="34">
        <f t="shared" si="8"/>
        <v>3</v>
      </c>
      <c r="S38" s="34">
        <f t="shared" si="9"/>
        <v>4</v>
      </c>
      <c r="V38">
        <v>80</v>
      </c>
      <c r="W38" s="38">
        <v>0</v>
      </c>
      <c r="X38" s="41">
        <v>98</v>
      </c>
      <c r="Y38" s="44">
        <f t="shared" si="10"/>
        <v>1000</v>
      </c>
    </row>
    <row r="39" spans="2:6" ht="16.5" thickBot="1">
      <c r="B39" s="91" t="s">
        <v>165</v>
      </c>
      <c r="E39" s="104">
        <f>SUM(E3:E38)</f>
        <v>714</v>
      </c>
      <c r="F39" s="109">
        <f>SUM(F3:F38)</f>
        <v>480300</v>
      </c>
    </row>
  </sheetData>
  <printOptions gridLines="1"/>
  <pageMargins left="0.75" right="0.75" top="1" bottom="1" header="0.4921259845" footer="0.4921259845"/>
  <pageSetup horizontalDpi="300" verticalDpi="300" orientation="portrait" paperSize="9" r:id="rId2"/>
  <headerFooter alignWithMargins="0">
    <oddFooter>&amp;C&amp;P&amp;R16.5.2001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workbookViewId="0" topLeftCell="A1">
      <selection activeCell="H17" sqref="H17"/>
    </sheetView>
  </sheetViews>
  <sheetFormatPr defaultColWidth="9.00390625" defaultRowHeight="12.75"/>
  <cols>
    <col min="1" max="1" width="4.75390625" style="0" customWidth="1"/>
    <col min="2" max="2" width="5.00390625" style="0" customWidth="1"/>
    <col min="3" max="3" width="19.125" style="0" customWidth="1"/>
    <col min="9" max="9" width="11.125" style="0" customWidth="1"/>
    <col min="10" max="10" width="10.00390625" style="0" customWidth="1"/>
  </cols>
  <sheetData>
    <row r="1" spans="1:13" ht="36.75" thickBot="1">
      <c r="A1" s="1"/>
      <c r="B1" s="1" t="s">
        <v>125</v>
      </c>
      <c r="C1" s="13" t="s">
        <v>0</v>
      </c>
      <c r="D1" s="14" t="s">
        <v>140</v>
      </c>
      <c r="E1" s="1" t="s">
        <v>126</v>
      </c>
      <c r="F1" s="1" t="s">
        <v>127</v>
      </c>
      <c r="G1" s="1" t="s">
        <v>128</v>
      </c>
      <c r="H1" s="1" t="s">
        <v>129</v>
      </c>
      <c r="I1" s="29" t="s">
        <v>130</v>
      </c>
      <c r="J1" s="14" t="s">
        <v>131</v>
      </c>
      <c r="K1" s="15" t="s">
        <v>138</v>
      </c>
      <c r="L1" s="16" t="s">
        <v>132</v>
      </c>
      <c r="M1" s="31" t="s">
        <v>139</v>
      </c>
    </row>
    <row r="2" spans="1:13" ht="12.75">
      <c r="A2">
        <v>1</v>
      </c>
      <c r="B2">
        <v>1</v>
      </c>
      <c r="C2" t="s">
        <v>4</v>
      </c>
      <c r="D2" s="17">
        <f>IF(M2&lt;-30,4,IF(M2&gt;=-30,IF(M2&lt;-5,3,IF(M2&lt;5,2,IF(M2&lt;30,1,0)))))</f>
        <v>1</v>
      </c>
      <c r="E2">
        <v>394</v>
      </c>
      <c r="F2">
        <v>0</v>
      </c>
      <c r="G2" s="24">
        <v>451</v>
      </c>
      <c r="H2" s="18">
        <v>13148</v>
      </c>
      <c r="I2" s="30">
        <v>0</v>
      </c>
      <c r="J2" s="17">
        <f aca="true" t="shared" si="0" ref="J2:J66">IF(H2&gt;0,ROUND((0.4*E2+0.7*F2+G2)*1000/H2,2),0)</f>
        <v>46.29</v>
      </c>
      <c r="K2" s="20">
        <f>L82/M82</f>
        <v>42.90597402597403</v>
      </c>
      <c r="L2" s="17">
        <f>J2</f>
        <v>46.29</v>
      </c>
      <c r="M2" s="17">
        <f>(J2-K2)/K2*100</f>
        <v>7.8870741216068785</v>
      </c>
    </row>
    <row r="3" spans="1:13" ht="12.75">
      <c r="A3" s="22">
        <v>2</v>
      </c>
      <c r="B3">
        <v>2</v>
      </c>
      <c r="C3" s="22" t="s">
        <v>6</v>
      </c>
      <c r="D3" s="17">
        <f>IF(M3&lt;-30,4,IF(M3&gt;=-30,IF(M3&lt;-5,3,IF(M3&lt;5,2,IF(M3&lt;30,1,0)))))</f>
        <v>3</v>
      </c>
      <c r="E3">
        <v>217</v>
      </c>
      <c r="F3">
        <v>54</v>
      </c>
      <c r="G3" s="24">
        <v>228</v>
      </c>
      <c r="H3" s="18">
        <v>10266</v>
      </c>
      <c r="I3" s="30">
        <v>0</v>
      </c>
      <c r="J3" s="17">
        <f t="shared" si="0"/>
        <v>34.35</v>
      </c>
      <c r="K3" s="20">
        <f>K2</f>
        <v>42.90597402597403</v>
      </c>
      <c r="L3" s="17">
        <f aca="true" t="shared" si="1" ref="L3:L66">J3+L2</f>
        <v>80.64</v>
      </c>
      <c r="M3" s="17">
        <f aca="true" t="shared" si="2" ref="M3:M66">(J3-K3)/K3*100</f>
        <v>-19.94121849044726</v>
      </c>
    </row>
    <row r="4" spans="1:13" ht="12.75">
      <c r="A4">
        <v>3</v>
      </c>
      <c r="B4">
        <v>66</v>
      </c>
      <c r="C4" t="s">
        <v>7</v>
      </c>
      <c r="D4" s="17">
        <f>IF(M4&lt;-30,4,IF(M4&gt;=-30,IF(M4&lt;-5,3,IF(M4&lt;5,2,IF(M4&lt;30,1,0)))))</f>
        <v>4</v>
      </c>
      <c r="E4">
        <v>480</v>
      </c>
      <c r="F4">
        <v>227</v>
      </c>
      <c r="G4" s="26">
        <v>186</v>
      </c>
      <c r="H4" s="18">
        <v>20050</v>
      </c>
      <c r="I4" s="30">
        <v>0</v>
      </c>
      <c r="J4" s="17">
        <f t="shared" si="0"/>
        <v>26.78</v>
      </c>
      <c r="K4" s="20">
        <f aca="true" t="shared" si="3" ref="K4:K67">K3</f>
        <v>42.90597402597403</v>
      </c>
      <c r="L4" s="17">
        <f t="shared" si="1"/>
        <v>107.42</v>
      </c>
      <c r="M4" s="17">
        <f t="shared" si="2"/>
        <v>-37.58444923360051</v>
      </c>
    </row>
    <row r="5" spans="1:13" ht="12.75">
      <c r="A5" s="22">
        <v>4</v>
      </c>
      <c r="B5">
        <v>81</v>
      </c>
      <c r="C5" t="s">
        <v>11</v>
      </c>
      <c r="D5" s="17">
        <f>IF(M5&lt;-30,4,IF(M5&gt;=-30,IF(M5&lt;-5,3,IF(M5&lt;5,2,IF(M5&lt;30,1,0)))))</f>
        <v>4</v>
      </c>
      <c r="E5" s="18">
        <v>1117</v>
      </c>
      <c r="F5">
        <v>547</v>
      </c>
      <c r="G5" s="26">
        <v>798</v>
      </c>
      <c r="H5" s="18">
        <v>59330</v>
      </c>
      <c r="I5" s="30">
        <v>0</v>
      </c>
      <c r="J5" s="17">
        <f t="shared" si="0"/>
        <v>27.43</v>
      </c>
      <c r="K5" s="20">
        <f t="shared" si="3"/>
        <v>42.90597402597403</v>
      </c>
      <c r="L5" s="17">
        <f t="shared" si="1"/>
        <v>134.85</v>
      </c>
      <c r="M5" s="17">
        <f t="shared" si="2"/>
        <v>-36.069508681018</v>
      </c>
    </row>
    <row r="6" spans="1:13" ht="12.75">
      <c r="A6">
        <v>5</v>
      </c>
      <c r="B6">
        <v>67</v>
      </c>
      <c r="C6" s="22" t="s">
        <v>13</v>
      </c>
      <c r="D6" s="17">
        <f aca="true" t="shared" si="4" ref="D6:D69">IF(M6&lt;-30,4,IF(M6&gt;=-30,IF(M6&lt;-5,3,IF(M6&lt;5,2,IF(M6&lt;30,1,0)))))</f>
        <v>4</v>
      </c>
      <c r="E6">
        <v>457</v>
      </c>
      <c r="F6">
        <v>451</v>
      </c>
      <c r="G6" s="26">
        <v>93</v>
      </c>
      <c r="H6" s="18">
        <v>23348</v>
      </c>
      <c r="I6" s="30">
        <v>0</v>
      </c>
      <c r="J6" s="17">
        <f t="shared" si="0"/>
        <v>25.33</v>
      </c>
      <c r="K6" s="20">
        <f t="shared" si="3"/>
        <v>42.90597402597403</v>
      </c>
      <c r="L6" s="17">
        <f t="shared" si="1"/>
        <v>160.18</v>
      </c>
      <c r="M6" s="17">
        <f t="shared" si="2"/>
        <v>-40.96393200474612</v>
      </c>
    </row>
    <row r="7" spans="1:13" ht="12.75">
      <c r="A7" s="22">
        <v>6</v>
      </c>
      <c r="B7">
        <v>73</v>
      </c>
      <c r="C7" t="s">
        <v>14</v>
      </c>
      <c r="D7" s="17">
        <f t="shared" si="4"/>
        <v>0</v>
      </c>
      <c r="E7">
        <v>460</v>
      </c>
      <c r="F7">
        <v>0</v>
      </c>
      <c r="G7" s="26">
        <v>337</v>
      </c>
      <c r="H7" s="18">
        <v>7095</v>
      </c>
      <c r="I7" s="30">
        <v>0</v>
      </c>
      <c r="J7" s="17">
        <f t="shared" si="0"/>
        <v>73.43</v>
      </c>
      <c r="K7" s="20">
        <f t="shared" si="3"/>
        <v>42.90597402597403</v>
      </c>
      <c r="L7" s="17">
        <f t="shared" si="1"/>
        <v>233.61</v>
      </c>
      <c r="M7" s="17">
        <f t="shared" si="2"/>
        <v>71.14166888635978</v>
      </c>
    </row>
    <row r="8" spans="1:13" ht="12.75">
      <c r="A8">
        <v>7</v>
      </c>
      <c r="B8">
        <v>22</v>
      </c>
      <c r="C8" s="22" t="s">
        <v>15</v>
      </c>
      <c r="D8" s="17">
        <f t="shared" si="4"/>
        <v>4</v>
      </c>
      <c r="E8">
        <v>259</v>
      </c>
      <c r="F8">
        <v>188</v>
      </c>
      <c r="G8" s="26">
        <v>208</v>
      </c>
      <c r="H8" s="18">
        <v>15699</v>
      </c>
      <c r="I8" s="30">
        <v>0</v>
      </c>
      <c r="J8" s="17">
        <f t="shared" si="0"/>
        <v>28.23</v>
      </c>
      <c r="K8" s="20">
        <f t="shared" si="3"/>
        <v>42.90597402597403</v>
      </c>
      <c r="L8" s="17">
        <f t="shared" si="1"/>
        <v>261.84000000000003</v>
      </c>
      <c r="M8" s="17">
        <f t="shared" si="2"/>
        <v>-34.20496646245491</v>
      </c>
    </row>
    <row r="9" spans="1:13" ht="12.75">
      <c r="A9" s="22">
        <v>8</v>
      </c>
      <c r="B9">
        <v>53</v>
      </c>
      <c r="C9" t="s">
        <v>16</v>
      </c>
      <c r="D9" s="17">
        <f t="shared" si="4"/>
        <v>1</v>
      </c>
      <c r="E9">
        <v>277</v>
      </c>
      <c r="F9">
        <v>84</v>
      </c>
      <c r="G9" s="24">
        <v>328</v>
      </c>
      <c r="H9" s="18">
        <v>10954</v>
      </c>
      <c r="I9" s="30">
        <v>0</v>
      </c>
      <c r="J9" s="17">
        <f t="shared" si="0"/>
        <v>45.43</v>
      </c>
      <c r="K9" s="20">
        <f t="shared" si="3"/>
        <v>42.90597402597403</v>
      </c>
      <c r="L9" s="17">
        <f t="shared" si="1"/>
        <v>307.27000000000004</v>
      </c>
      <c r="M9" s="17">
        <f t="shared" si="2"/>
        <v>5.8826912366515565</v>
      </c>
    </row>
    <row r="10" spans="1:13" ht="12.75">
      <c r="A10">
        <v>9</v>
      </c>
      <c r="B10">
        <v>9</v>
      </c>
      <c r="C10" t="s">
        <v>18</v>
      </c>
      <c r="D10" s="17">
        <f t="shared" si="4"/>
        <v>0</v>
      </c>
      <c r="E10">
        <v>631</v>
      </c>
      <c r="F10">
        <v>276</v>
      </c>
      <c r="G10" s="26">
        <v>661</v>
      </c>
      <c r="H10" s="18">
        <v>9972</v>
      </c>
      <c r="I10" s="30">
        <v>0</v>
      </c>
      <c r="J10" s="17">
        <f t="shared" si="0"/>
        <v>110.97</v>
      </c>
      <c r="K10" s="20">
        <f t="shared" si="3"/>
        <v>42.90597402597403</v>
      </c>
      <c r="L10" s="17">
        <f t="shared" si="1"/>
        <v>418.24</v>
      </c>
      <c r="M10" s="17">
        <f t="shared" si="2"/>
        <v>158.63531249243283</v>
      </c>
    </row>
    <row r="11" spans="1:13" ht="12.75">
      <c r="A11" s="22">
        <v>10</v>
      </c>
      <c r="B11">
        <v>41</v>
      </c>
      <c r="C11" t="s">
        <v>19</v>
      </c>
      <c r="D11" s="17">
        <f t="shared" si="4"/>
        <v>1</v>
      </c>
      <c r="E11">
        <v>164</v>
      </c>
      <c r="F11">
        <v>0</v>
      </c>
      <c r="G11" s="26">
        <v>259</v>
      </c>
      <c r="H11" s="18">
        <v>6697</v>
      </c>
      <c r="I11" s="30">
        <v>0</v>
      </c>
      <c r="J11" s="17">
        <f t="shared" si="0"/>
        <v>48.47</v>
      </c>
      <c r="K11" s="20">
        <f t="shared" si="3"/>
        <v>42.90597402597403</v>
      </c>
      <c r="L11" s="17">
        <f t="shared" si="1"/>
        <v>466.71000000000004</v>
      </c>
      <c r="M11" s="17">
        <f t="shared" si="2"/>
        <v>12.967951667191302</v>
      </c>
    </row>
    <row r="12" spans="1:13" ht="12.75">
      <c r="A12">
        <v>11</v>
      </c>
      <c r="B12">
        <v>14</v>
      </c>
      <c r="C12" t="s">
        <v>20</v>
      </c>
      <c r="D12" s="17">
        <f t="shared" si="4"/>
        <v>1</v>
      </c>
      <c r="E12">
        <v>561</v>
      </c>
      <c r="F12">
        <v>0</v>
      </c>
      <c r="G12" s="24">
        <v>599</v>
      </c>
      <c r="H12" s="18">
        <v>16493</v>
      </c>
      <c r="I12" s="30">
        <v>0</v>
      </c>
      <c r="J12" s="17">
        <f t="shared" si="0"/>
        <v>49.92</v>
      </c>
      <c r="K12" s="20">
        <f t="shared" si="3"/>
        <v>42.90597402597403</v>
      </c>
      <c r="L12" s="17">
        <f t="shared" si="1"/>
        <v>516.63</v>
      </c>
      <c r="M12" s="17">
        <f t="shared" si="2"/>
        <v>16.34743443833691</v>
      </c>
    </row>
    <row r="13" spans="1:13" ht="12.75">
      <c r="A13" s="22">
        <v>12</v>
      </c>
      <c r="B13">
        <v>47</v>
      </c>
      <c r="C13" t="s">
        <v>21</v>
      </c>
      <c r="D13" s="17">
        <f t="shared" si="4"/>
        <v>3</v>
      </c>
      <c r="E13">
        <v>214</v>
      </c>
      <c r="F13">
        <v>150</v>
      </c>
      <c r="G13" s="26">
        <v>168</v>
      </c>
      <c r="H13" s="18">
        <v>10332</v>
      </c>
      <c r="I13" s="30">
        <v>0</v>
      </c>
      <c r="J13" s="17">
        <f t="shared" si="0"/>
        <v>34.71</v>
      </c>
      <c r="K13" s="23">
        <f t="shared" si="3"/>
        <v>42.90597402597403</v>
      </c>
      <c r="L13" s="17">
        <f t="shared" si="1"/>
        <v>551.34</v>
      </c>
      <c r="M13" s="17">
        <f t="shared" si="2"/>
        <v>-19.10217449209387</v>
      </c>
    </row>
    <row r="14" spans="1:13" ht="12.75">
      <c r="A14">
        <v>13</v>
      </c>
      <c r="B14">
        <v>28</v>
      </c>
      <c r="C14" s="22" t="s">
        <v>23</v>
      </c>
      <c r="D14" s="17">
        <f t="shared" si="4"/>
        <v>2</v>
      </c>
      <c r="E14">
        <v>876</v>
      </c>
      <c r="F14">
        <v>284</v>
      </c>
      <c r="G14" s="26">
        <v>731</v>
      </c>
      <c r="H14" s="18">
        <v>29675</v>
      </c>
      <c r="I14" s="30">
        <v>0</v>
      </c>
      <c r="J14" s="17">
        <f t="shared" si="0"/>
        <v>43.14</v>
      </c>
      <c r="K14" s="20">
        <f t="shared" si="3"/>
        <v>42.90597402597403</v>
      </c>
      <c r="L14" s="17">
        <f t="shared" si="1"/>
        <v>594.48</v>
      </c>
      <c r="M14" s="17">
        <f t="shared" si="2"/>
        <v>0.5454391360147092</v>
      </c>
    </row>
    <row r="15" spans="1:13" ht="12.75">
      <c r="A15" s="22">
        <v>14</v>
      </c>
      <c r="B15">
        <v>16</v>
      </c>
      <c r="C15" t="s">
        <v>26</v>
      </c>
      <c r="D15" s="17">
        <f t="shared" si="4"/>
        <v>3</v>
      </c>
      <c r="E15">
        <v>503</v>
      </c>
      <c r="F15">
        <v>0</v>
      </c>
      <c r="G15" s="26">
        <v>283</v>
      </c>
      <c r="H15" s="18">
        <v>13549</v>
      </c>
      <c r="I15" s="30">
        <v>0</v>
      </c>
      <c r="J15" s="17">
        <f t="shared" si="0"/>
        <v>35.74</v>
      </c>
      <c r="K15" s="20">
        <f t="shared" si="3"/>
        <v>42.90597402597403</v>
      </c>
      <c r="L15" s="17">
        <f t="shared" si="1"/>
        <v>630.22</v>
      </c>
      <c r="M15" s="17">
        <f t="shared" si="2"/>
        <v>-16.701576385693883</v>
      </c>
    </row>
    <row r="16" spans="1:13" ht="12.75">
      <c r="A16">
        <v>15</v>
      </c>
      <c r="B16">
        <v>68</v>
      </c>
      <c r="C16" s="22" t="s">
        <v>29</v>
      </c>
      <c r="D16" s="17">
        <f t="shared" si="4"/>
        <v>3</v>
      </c>
      <c r="E16">
        <v>489</v>
      </c>
      <c r="F16">
        <v>102</v>
      </c>
      <c r="G16" s="26">
        <v>440</v>
      </c>
      <c r="H16" s="18">
        <v>21462</v>
      </c>
      <c r="I16" s="30">
        <v>0</v>
      </c>
      <c r="J16" s="17">
        <f t="shared" si="0"/>
        <v>32.94</v>
      </c>
      <c r="K16" s="20">
        <f t="shared" si="3"/>
        <v>42.90597402597403</v>
      </c>
      <c r="L16" s="17">
        <f t="shared" si="1"/>
        <v>663.1600000000001</v>
      </c>
      <c r="M16" s="17">
        <f t="shared" si="2"/>
        <v>-23.227474150664715</v>
      </c>
    </row>
    <row r="17" spans="1:13" ht="12.75">
      <c r="A17" s="22">
        <v>16</v>
      </c>
      <c r="B17">
        <v>61</v>
      </c>
      <c r="C17" t="s">
        <v>30</v>
      </c>
      <c r="D17" s="17">
        <f t="shared" si="4"/>
        <v>3</v>
      </c>
      <c r="E17">
        <v>438</v>
      </c>
      <c r="F17">
        <v>252</v>
      </c>
      <c r="G17" s="24">
        <v>473</v>
      </c>
      <c r="H17" s="18">
        <v>22822</v>
      </c>
      <c r="I17" s="30">
        <v>0</v>
      </c>
      <c r="J17" s="17">
        <f t="shared" si="0"/>
        <v>36.13</v>
      </c>
      <c r="K17" s="20">
        <f t="shared" si="3"/>
        <v>42.90597402597403</v>
      </c>
      <c r="L17" s="17">
        <f t="shared" si="1"/>
        <v>699.2900000000001</v>
      </c>
      <c r="M17" s="17">
        <f t="shared" si="2"/>
        <v>-15.792612054144376</v>
      </c>
    </row>
    <row r="18" spans="1:13" ht="12.75">
      <c r="A18">
        <v>17</v>
      </c>
      <c r="B18">
        <v>48</v>
      </c>
      <c r="C18" t="s">
        <v>32</v>
      </c>
      <c r="D18" s="17">
        <f t="shared" si="4"/>
        <v>0</v>
      </c>
      <c r="E18">
        <v>252</v>
      </c>
      <c r="F18">
        <v>366</v>
      </c>
      <c r="G18" s="24">
        <v>266</v>
      </c>
      <c r="H18" s="18">
        <v>10519</v>
      </c>
      <c r="I18" s="30">
        <v>0</v>
      </c>
      <c r="J18" s="17">
        <f t="shared" si="0"/>
        <v>59.23</v>
      </c>
      <c r="K18" s="20">
        <f t="shared" si="3"/>
        <v>42.90597402597403</v>
      </c>
      <c r="L18" s="17">
        <f t="shared" si="1"/>
        <v>758.5200000000001</v>
      </c>
      <c r="M18" s="17">
        <f t="shared" si="2"/>
        <v>38.04604450686488</v>
      </c>
    </row>
    <row r="19" spans="1:13" ht="12.75">
      <c r="A19" s="22">
        <v>18</v>
      </c>
      <c r="B19">
        <v>54</v>
      </c>
      <c r="C19" t="s">
        <v>33</v>
      </c>
      <c r="D19" s="17">
        <f t="shared" si="4"/>
        <v>3</v>
      </c>
      <c r="E19">
        <v>639</v>
      </c>
      <c r="F19">
        <v>227</v>
      </c>
      <c r="G19" s="26">
        <v>101</v>
      </c>
      <c r="H19" s="18">
        <v>13044</v>
      </c>
      <c r="I19" s="30">
        <v>0</v>
      </c>
      <c r="J19" s="17">
        <f t="shared" si="0"/>
        <v>39.52</v>
      </c>
      <c r="K19" s="20">
        <f t="shared" si="3"/>
        <v>42.90597402597403</v>
      </c>
      <c r="L19" s="17">
        <f t="shared" si="1"/>
        <v>798.0400000000001</v>
      </c>
      <c r="M19" s="17">
        <f t="shared" si="2"/>
        <v>-7.891614402983274</v>
      </c>
    </row>
    <row r="20" spans="1:13" ht="12.75">
      <c r="A20">
        <v>19</v>
      </c>
      <c r="B20">
        <v>17</v>
      </c>
      <c r="C20" t="s">
        <v>35</v>
      </c>
      <c r="D20" s="17">
        <f t="shared" si="4"/>
        <v>3</v>
      </c>
      <c r="E20">
        <v>317</v>
      </c>
      <c r="F20">
        <v>56</v>
      </c>
      <c r="G20" s="26">
        <v>337</v>
      </c>
      <c r="H20" s="18">
        <v>15233</v>
      </c>
      <c r="I20" s="30">
        <v>0</v>
      </c>
      <c r="J20" s="17">
        <f t="shared" si="0"/>
        <v>33.02</v>
      </c>
      <c r="K20" s="20">
        <f t="shared" si="3"/>
        <v>42.90597402597403</v>
      </c>
      <c r="L20" s="17">
        <f t="shared" si="1"/>
        <v>831.0600000000001</v>
      </c>
      <c r="M20" s="17">
        <f t="shared" si="2"/>
        <v>-23.041019928808392</v>
      </c>
    </row>
    <row r="21" spans="1:13" ht="12.75">
      <c r="A21" s="22">
        <v>20</v>
      </c>
      <c r="B21">
        <v>55</v>
      </c>
      <c r="C21" t="s">
        <v>38</v>
      </c>
      <c r="D21" s="17">
        <f t="shared" si="4"/>
        <v>3</v>
      </c>
      <c r="E21">
        <v>250</v>
      </c>
      <c r="F21">
        <v>0</v>
      </c>
      <c r="G21" s="26">
        <v>361</v>
      </c>
      <c r="H21" s="18">
        <v>11740</v>
      </c>
      <c r="I21" s="30">
        <v>0</v>
      </c>
      <c r="J21" s="17">
        <f t="shared" si="0"/>
        <v>39.27</v>
      </c>
      <c r="K21" s="20">
        <f t="shared" si="3"/>
        <v>42.90597402597403</v>
      </c>
      <c r="L21" s="17">
        <f t="shared" si="1"/>
        <v>870.33</v>
      </c>
      <c r="M21" s="17">
        <f t="shared" si="2"/>
        <v>-8.47428384628424</v>
      </c>
    </row>
    <row r="22" spans="1:13" ht="12.75">
      <c r="A22">
        <v>21</v>
      </c>
      <c r="B22">
        <v>75</v>
      </c>
      <c r="C22" t="s">
        <v>40</v>
      </c>
      <c r="D22" s="17">
        <f t="shared" si="4"/>
        <v>4</v>
      </c>
      <c r="E22">
        <v>278</v>
      </c>
      <c r="F22">
        <v>36</v>
      </c>
      <c r="G22" s="24">
        <v>46</v>
      </c>
      <c r="H22" s="18">
        <v>6655</v>
      </c>
      <c r="I22" s="30">
        <v>0</v>
      </c>
      <c r="J22" s="17">
        <f t="shared" si="0"/>
        <v>27.41</v>
      </c>
      <c r="K22" s="20">
        <f t="shared" si="3"/>
        <v>42.90597402597403</v>
      </c>
      <c r="L22" s="17">
        <f t="shared" si="1"/>
        <v>897.74</v>
      </c>
      <c r="M22" s="17">
        <f t="shared" si="2"/>
        <v>-36.11612223648208</v>
      </c>
    </row>
    <row r="23" spans="1:13" ht="12.75">
      <c r="A23" s="22">
        <v>22</v>
      </c>
      <c r="B23">
        <v>18</v>
      </c>
      <c r="C23" t="s">
        <v>41</v>
      </c>
      <c r="D23" s="17">
        <f t="shared" si="4"/>
        <v>3</v>
      </c>
      <c r="E23">
        <v>453</v>
      </c>
      <c r="F23">
        <v>82</v>
      </c>
      <c r="G23" s="26">
        <v>250</v>
      </c>
      <c r="H23" s="18">
        <v>13266</v>
      </c>
      <c r="I23" s="30">
        <v>0</v>
      </c>
      <c r="J23" s="17">
        <f t="shared" si="0"/>
        <v>36.83</v>
      </c>
      <c r="K23" s="20">
        <f t="shared" si="3"/>
        <v>42.90597402597403</v>
      </c>
      <c r="L23" s="17">
        <f t="shared" si="1"/>
        <v>934.57</v>
      </c>
      <c r="M23" s="17">
        <f t="shared" si="2"/>
        <v>-14.161137612901681</v>
      </c>
    </row>
    <row r="24" spans="1:13" ht="12.75">
      <c r="A24">
        <v>23</v>
      </c>
      <c r="B24">
        <v>24</v>
      </c>
      <c r="C24" t="s">
        <v>42</v>
      </c>
      <c r="D24" s="17">
        <f t="shared" si="4"/>
        <v>3</v>
      </c>
      <c r="E24">
        <v>344</v>
      </c>
      <c r="F24">
        <v>0</v>
      </c>
      <c r="G24" s="26">
        <v>362</v>
      </c>
      <c r="H24" s="18">
        <v>14732</v>
      </c>
      <c r="I24" s="30">
        <v>0</v>
      </c>
      <c r="J24" s="17">
        <f t="shared" si="0"/>
        <v>33.91</v>
      </c>
      <c r="K24" s="20">
        <f t="shared" si="3"/>
        <v>42.90597402597403</v>
      </c>
      <c r="L24" s="17">
        <f t="shared" si="1"/>
        <v>968.48</v>
      </c>
      <c r="M24" s="17">
        <f t="shared" si="2"/>
        <v>-20.966716710656968</v>
      </c>
    </row>
    <row r="25" spans="1:13" ht="12.75">
      <c r="A25" s="22">
        <v>24</v>
      </c>
      <c r="B25">
        <v>42</v>
      </c>
      <c r="C25" t="s">
        <v>44</v>
      </c>
      <c r="D25" s="17">
        <f t="shared" si="4"/>
        <v>3</v>
      </c>
      <c r="E25">
        <v>431</v>
      </c>
      <c r="F25">
        <v>0</v>
      </c>
      <c r="G25" s="24">
        <v>365</v>
      </c>
      <c r="H25" s="18">
        <v>16859</v>
      </c>
      <c r="I25" s="30">
        <v>0</v>
      </c>
      <c r="J25" s="17">
        <f t="shared" si="0"/>
        <v>31.88</v>
      </c>
      <c r="K25" s="20">
        <f t="shared" si="3"/>
        <v>42.90597402597403</v>
      </c>
      <c r="L25" s="17">
        <f t="shared" si="1"/>
        <v>1000.36</v>
      </c>
      <c r="M25" s="17">
        <f t="shared" si="2"/>
        <v>-25.69799259026081</v>
      </c>
    </row>
    <row r="26" spans="1:13" ht="12.75">
      <c r="A26">
        <v>25</v>
      </c>
      <c r="B26">
        <v>49</v>
      </c>
      <c r="C26" s="22" t="s">
        <v>48</v>
      </c>
      <c r="D26" s="17">
        <f t="shared" si="4"/>
        <v>0</v>
      </c>
      <c r="E26">
        <v>195</v>
      </c>
      <c r="F26">
        <v>384</v>
      </c>
      <c r="G26" s="26">
        <v>316</v>
      </c>
      <c r="H26" s="18">
        <v>5598</v>
      </c>
      <c r="I26" s="30">
        <v>0</v>
      </c>
      <c r="J26" s="17">
        <f t="shared" si="0"/>
        <v>118.4</v>
      </c>
      <c r="K26" s="20">
        <f t="shared" si="3"/>
        <v>42.90597402597403</v>
      </c>
      <c r="L26" s="17">
        <f t="shared" si="1"/>
        <v>1118.76</v>
      </c>
      <c r="M26" s="17">
        <f t="shared" si="2"/>
        <v>175.95224834733756</v>
      </c>
    </row>
    <row r="27" spans="1:13" ht="12.75">
      <c r="A27" s="22">
        <v>26</v>
      </c>
      <c r="B27">
        <v>29</v>
      </c>
      <c r="C27" t="s">
        <v>50</v>
      </c>
      <c r="D27" s="17">
        <f t="shared" si="4"/>
        <v>1</v>
      </c>
      <c r="E27">
        <v>584</v>
      </c>
      <c r="F27">
        <v>370</v>
      </c>
      <c r="G27" s="25">
        <v>1344</v>
      </c>
      <c r="H27" s="18">
        <v>33165</v>
      </c>
      <c r="I27" s="30">
        <v>0</v>
      </c>
      <c r="J27" s="17">
        <f t="shared" si="0"/>
        <v>55.38</v>
      </c>
      <c r="K27" s="20">
        <f t="shared" si="3"/>
        <v>42.90597402597403</v>
      </c>
      <c r="L27" s="17">
        <f t="shared" si="1"/>
        <v>1174.14</v>
      </c>
      <c r="M27" s="17">
        <f t="shared" si="2"/>
        <v>29.072935080030014</v>
      </c>
    </row>
    <row r="28" spans="1:13" ht="12.75">
      <c r="A28">
        <v>27</v>
      </c>
      <c r="B28">
        <v>3</v>
      </c>
      <c r="C28" t="s">
        <v>51</v>
      </c>
      <c r="D28" s="17">
        <f t="shared" si="4"/>
        <v>3</v>
      </c>
      <c r="E28">
        <v>787</v>
      </c>
      <c r="F28">
        <v>72</v>
      </c>
      <c r="G28" s="26">
        <v>355</v>
      </c>
      <c r="H28" s="18">
        <v>19599</v>
      </c>
      <c r="I28" s="30">
        <v>0</v>
      </c>
      <c r="J28" s="17">
        <f t="shared" si="0"/>
        <v>36.75</v>
      </c>
      <c r="K28" s="20">
        <f>K27</f>
        <v>42.90597402597403</v>
      </c>
      <c r="L28" s="17">
        <f t="shared" si="1"/>
        <v>1210.89</v>
      </c>
      <c r="M28" s="17">
        <f t="shared" si="2"/>
        <v>-14.347591834757987</v>
      </c>
    </row>
    <row r="29" spans="1:13" ht="12.75">
      <c r="A29" s="22">
        <v>28</v>
      </c>
      <c r="B29">
        <v>50</v>
      </c>
      <c r="C29" t="s">
        <v>52</v>
      </c>
      <c r="D29" s="17">
        <f t="shared" si="4"/>
        <v>3</v>
      </c>
      <c r="E29">
        <v>303</v>
      </c>
      <c r="F29">
        <v>272</v>
      </c>
      <c r="G29" s="26">
        <v>205</v>
      </c>
      <c r="H29" s="18">
        <v>13266</v>
      </c>
      <c r="I29" s="30">
        <v>0</v>
      </c>
      <c r="J29" s="17">
        <f t="shared" si="0"/>
        <v>38.94</v>
      </c>
      <c r="K29" s="23">
        <f t="shared" si="3"/>
        <v>42.90597402597403</v>
      </c>
      <c r="L29" s="17">
        <f t="shared" si="1"/>
        <v>1249.8300000000002</v>
      </c>
      <c r="M29" s="17">
        <f t="shared" si="2"/>
        <v>-9.243407511441527</v>
      </c>
    </row>
    <row r="30" spans="1:13" ht="12.75">
      <c r="A30">
        <v>29</v>
      </c>
      <c r="B30">
        <v>4</v>
      </c>
      <c r="C30" t="s">
        <v>53</v>
      </c>
      <c r="D30" s="17">
        <f t="shared" si="4"/>
        <v>3</v>
      </c>
      <c r="E30">
        <v>261</v>
      </c>
      <c r="F30">
        <v>115</v>
      </c>
      <c r="G30" s="26">
        <v>288</v>
      </c>
      <c r="H30" s="18">
        <v>14756</v>
      </c>
      <c r="I30" s="30">
        <v>0</v>
      </c>
      <c r="J30" s="17">
        <f t="shared" si="0"/>
        <v>32.05</v>
      </c>
      <c r="K30" s="20">
        <f t="shared" si="3"/>
        <v>42.90597402597403</v>
      </c>
      <c r="L30" s="17">
        <f t="shared" si="1"/>
        <v>1281.88</v>
      </c>
      <c r="M30" s="17">
        <f t="shared" si="2"/>
        <v>-25.301777368816154</v>
      </c>
    </row>
    <row r="31" spans="1:13" ht="12.75">
      <c r="A31" s="22">
        <v>30</v>
      </c>
      <c r="B31">
        <v>25</v>
      </c>
      <c r="C31" t="s">
        <v>54</v>
      </c>
      <c r="D31" s="17">
        <f t="shared" si="4"/>
        <v>0</v>
      </c>
      <c r="E31">
        <v>837</v>
      </c>
      <c r="F31">
        <v>463</v>
      </c>
      <c r="G31" s="26">
        <v>398</v>
      </c>
      <c r="H31" s="18">
        <v>15914</v>
      </c>
      <c r="I31" s="30">
        <v>0</v>
      </c>
      <c r="J31" s="17">
        <f t="shared" si="0"/>
        <v>66.41</v>
      </c>
      <c r="K31" s="20">
        <f t="shared" si="3"/>
        <v>42.90597402597403</v>
      </c>
      <c r="L31" s="17">
        <f t="shared" si="1"/>
        <v>1348.2900000000002</v>
      </c>
      <c r="M31" s="17">
        <f t="shared" si="2"/>
        <v>54.78031091846862</v>
      </c>
    </row>
    <row r="32" spans="1:13" ht="12.75">
      <c r="A32">
        <v>31</v>
      </c>
      <c r="B32">
        <v>5</v>
      </c>
      <c r="C32" t="s">
        <v>55</v>
      </c>
      <c r="D32" s="17">
        <f t="shared" si="4"/>
        <v>3</v>
      </c>
      <c r="E32">
        <v>329</v>
      </c>
      <c r="F32">
        <v>0</v>
      </c>
      <c r="G32" s="26">
        <v>241</v>
      </c>
      <c r="H32" s="18">
        <v>11498</v>
      </c>
      <c r="I32" s="30">
        <v>0</v>
      </c>
      <c r="J32" s="17">
        <f t="shared" si="0"/>
        <v>32.41</v>
      </c>
      <c r="K32" s="20">
        <f t="shared" si="3"/>
        <v>42.90597402597403</v>
      </c>
      <c r="L32" s="17">
        <f t="shared" si="1"/>
        <v>1380.7000000000003</v>
      </c>
      <c r="M32" s="17">
        <f t="shared" si="2"/>
        <v>-24.462733370462765</v>
      </c>
    </row>
    <row r="33" spans="1:13" ht="12.75">
      <c r="A33" s="22">
        <v>32</v>
      </c>
      <c r="B33">
        <v>56</v>
      </c>
      <c r="C33" t="s">
        <v>57</v>
      </c>
      <c r="D33" s="17">
        <f t="shared" si="4"/>
        <v>3</v>
      </c>
      <c r="E33">
        <v>527</v>
      </c>
      <c r="F33">
        <v>0</v>
      </c>
      <c r="G33" s="26">
        <v>632</v>
      </c>
      <c r="H33" s="18">
        <v>21123</v>
      </c>
      <c r="I33" s="30">
        <v>0</v>
      </c>
      <c r="J33" s="17">
        <f t="shared" si="0"/>
        <v>39.9</v>
      </c>
      <c r="K33" s="20">
        <f t="shared" si="3"/>
        <v>42.90597402597403</v>
      </c>
      <c r="L33" s="17">
        <f t="shared" si="1"/>
        <v>1420.6000000000004</v>
      </c>
      <c r="M33" s="17">
        <f t="shared" si="2"/>
        <v>-7.005956849165816</v>
      </c>
    </row>
    <row r="34" spans="1:13" ht="12.75">
      <c r="A34">
        <v>33</v>
      </c>
      <c r="B34">
        <v>57</v>
      </c>
      <c r="C34" t="s">
        <v>60</v>
      </c>
      <c r="D34" s="17">
        <f t="shared" si="4"/>
        <v>3</v>
      </c>
      <c r="E34">
        <v>211</v>
      </c>
      <c r="F34">
        <v>98</v>
      </c>
      <c r="G34" s="26">
        <v>327</v>
      </c>
      <c r="H34" s="18">
        <v>15378</v>
      </c>
      <c r="I34" s="30">
        <v>0</v>
      </c>
      <c r="J34" s="17">
        <f t="shared" si="0"/>
        <v>31.21</v>
      </c>
      <c r="K34" s="20">
        <f t="shared" si="3"/>
        <v>42.90597402597403</v>
      </c>
      <c r="L34" s="17">
        <f t="shared" si="1"/>
        <v>1451.8100000000004</v>
      </c>
      <c r="M34" s="17">
        <f t="shared" si="2"/>
        <v>-27.25954669830739</v>
      </c>
    </row>
    <row r="35" spans="1:13" ht="12.75">
      <c r="A35" s="22">
        <v>34</v>
      </c>
      <c r="B35">
        <v>15</v>
      </c>
      <c r="C35" t="s">
        <v>61</v>
      </c>
      <c r="D35" s="17">
        <f t="shared" si="4"/>
        <v>1</v>
      </c>
      <c r="E35">
        <v>423</v>
      </c>
      <c r="F35">
        <v>0</v>
      </c>
      <c r="G35" s="24">
        <v>393</v>
      </c>
      <c r="H35" s="18">
        <v>11192</v>
      </c>
      <c r="I35" s="30">
        <v>0</v>
      </c>
      <c r="J35" s="17">
        <f t="shared" si="0"/>
        <v>50.23</v>
      </c>
      <c r="K35" s="20">
        <f t="shared" si="3"/>
        <v>42.90597402597403</v>
      </c>
      <c r="L35" s="17">
        <f t="shared" si="1"/>
        <v>1502.0400000000004</v>
      </c>
      <c r="M35" s="17">
        <f t="shared" si="2"/>
        <v>17.0699445480301</v>
      </c>
    </row>
    <row r="36" spans="1:13" ht="12.75">
      <c r="A36">
        <v>35</v>
      </c>
      <c r="B36">
        <v>37</v>
      </c>
      <c r="C36" s="22" t="s">
        <v>62</v>
      </c>
      <c r="D36" s="17">
        <f t="shared" si="4"/>
        <v>0</v>
      </c>
      <c r="E36">
        <v>446</v>
      </c>
      <c r="F36">
        <v>182</v>
      </c>
      <c r="G36" s="26">
        <v>142</v>
      </c>
      <c r="H36" s="18">
        <v>4188</v>
      </c>
      <c r="I36" s="30">
        <v>0</v>
      </c>
      <c r="J36" s="17">
        <f t="shared" si="0"/>
        <v>106.92</v>
      </c>
      <c r="K36" s="20">
        <f t="shared" si="3"/>
        <v>42.90597402597403</v>
      </c>
      <c r="L36" s="17">
        <f t="shared" si="1"/>
        <v>1608.9600000000005</v>
      </c>
      <c r="M36" s="17">
        <f t="shared" si="2"/>
        <v>149.19606751095716</v>
      </c>
    </row>
    <row r="37" spans="1:13" ht="12.75">
      <c r="A37" s="22">
        <v>36</v>
      </c>
      <c r="B37">
        <v>6</v>
      </c>
      <c r="C37" t="s">
        <v>135</v>
      </c>
      <c r="D37" s="17">
        <f t="shared" si="4"/>
        <v>3</v>
      </c>
      <c r="E37">
        <v>413</v>
      </c>
      <c r="F37">
        <v>140</v>
      </c>
      <c r="G37" s="26">
        <v>286</v>
      </c>
      <c r="H37" s="18">
        <v>14300</v>
      </c>
      <c r="I37" s="30">
        <v>0</v>
      </c>
      <c r="J37" s="17">
        <f t="shared" si="0"/>
        <v>38.41</v>
      </c>
      <c r="K37" s="20">
        <f t="shared" si="3"/>
        <v>42.90597402597403</v>
      </c>
      <c r="L37" s="17">
        <f t="shared" si="1"/>
        <v>1647.3700000000006</v>
      </c>
      <c r="M37" s="17">
        <f t="shared" si="2"/>
        <v>-10.47866673123958</v>
      </c>
    </row>
    <row r="38" spans="1:13" ht="12.75">
      <c r="A38">
        <v>37</v>
      </c>
      <c r="B38">
        <v>58</v>
      </c>
      <c r="C38" s="22" t="s">
        <v>65</v>
      </c>
      <c r="D38" s="17">
        <f t="shared" si="4"/>
        <v>0</v>
      </c>
      <c r="E38">
        <v>518</v>
      </c>
      <c r="F38" s="18">
        <v>890</v>
      </c>
      <c r="G38" s="24">
        <v>289</v>
      </c>
      <c r="H38" s="18">
        <v>18945</v>
      </c>
      <c r="I38" s="30">
        <v>0</v>
      </c>
      <c r="J38" s="17">
        <f t="shared" si="0"/>
        <v>59.08</v>
      </c>
      <c r="K38" s="20">
        <f t="shared" si="3"/>
        <v>42.90597402597403</v>
      </c>
      <c r="L38" s="17">
        <f t="shared" si="1"/>
        <v>1706.4500000000005</v>
      </c>
      <c r="M38" s="17">
        <f t="shared" si="2"/>
        <v>37.6964428408843</v>
      </c>
    </row>
    <row r="39" spans="1:13" ht="12.75">
      <c r="A39" s="22">
        <v>38</v>
      </c>
      <c r="B39">
        <v>19</v>
      </c>
      <c r="C39" t="s">
        <v>66</v>
      </c>
      <c r="D39" s="17">
        <f t="shared" si="4"/>
        <v>3</v>
      </c>
      <c r="E39">
        <v>833</v>
      </c>
      <c r="F39">
        <v>196</v>
      </c>
      <c r="G39" s="26">
        <v>291</v>
      </c>
      <c r="H39" s="18">
        <v>20979</v>
      </c>
      <c r="I39" s="30">
        <v>0</v>
      </c>
      <c r="J39" s="17">
        <f t="shared" si="0"/>
        <v>36.29</v>
      </c>
      <c r="K39" s="20">
        <f t="shared" si="3"/>
        <v>42.90597402597403</v>
      </c>
      <c r="L39" s="17">
        <f t="shared" si="1"/>
        <v>1742.7400000000005</v>
      </c>
      <c r="M39" s="17">
        <f t="shared" si="2"/>
        <v>-15.419703610431764</v>
      </c>
    </row>
    <row r="40" spans="1:13" ht="12.75">
      <c r="A40">
        <v>39</v>
      </c>
      <c r="B40">
        <v>30</v>
      </c>
      <c r="C40" t="s">
        <v>67</v>
      </c>
      <c r="D40" s="17">
        <f t="shared" si="4"/>
        <v>0</v>
      </c>
      <c r="E40">
        <v>500</v>
      </c>
      <c r="F40">
        <v>0</v>
      </c>
      <c r="G40" s="26">
        <v>880</v>
      </c>
      <c r="H40" s="18">
        <v>18789</v>
      </c>
      <c r="I40" s="30">
        <v>0</v>
      </c>
      <c r="J40" s="17">
        <f t="shared" si="0"/>
        <v>57.48</v>
      </c>
      <c r="K40" s="20">
        <f t="shared" si="3"/>
        <v>42.90597402597403</v>
      </c>
      <c r="L40" s="17">
        <f t="shared" si="1"/>
        <v>1800.2200000000005</v>
      </c>
      <c r="M40" s="17">
        <f t="shared" si="2"/>
        <v>33.96735840375811</v>
      </c>
    </row>
    <row r="41" spans="1:13" ht="12.75">
      <c r="A41" s="22">
        <v>40</v>
      </c>
      <c r="B41">
        <v>38</v>
      </c>
      <c r="C41" t="s">
        <v>69</v>
      </c>
      <c r="D41" s="17">
        <f t="shared" si="4"/>
        <v>2</v>
      </c>
      <c r="E41">
        <v>430</v>
      </c>
      <c r="F41">
        <v>211</v>
      </c>
      <c r="G41" s="26">
        <v>206</v>
      </c>
      <c r="H41" s="18">
        <v>12658</v>
      </c>
      <c r="I41" s="30">
        <v>0</v>
      </c>
      <c r="J41" s="17">
        <f t="shared" si="0"/>
        <v>41.53</v>
      </c>
      <c r="K41" s="20">
        <f t="shared" si="3"/>
        <v>42.90597402597403</v>
      </c>
      <c r="L41" s="17">
        <f t="shared" si="1"/>
        <v>1841.7500000000005</v>
      </c>
      <c r="M41" s="17">
        <f t="shared" si="2"/>
        <v>-3.2069520788435115</v>
      </c>
    </row>
    <row r="42" spans="1:13" ht="12.75">
      <c r="A42">
        <v>41</v>
      </c>
      <c r="B42">
        <v>31</v>
      </c>
      <c r="C42" t="s">
        <v>70</v>
      </c>
      <c r="D42" s="17">
        <f t="shared" si="4"/>
        <v>3</v>
      </c>
      <c r="E42">
        <v>568</v>
      </c>
      <c r="F42">
        <v>290</v>
      </c>
      <c r="G42" s="24">
        <v>823</v>
      </c>
      <c r="H42" s="18">
        <v>30788</v>
      </c>
      <c r="I42" s="30">
        <v>0</v>
      </c>
      <c r="J42" s="17">
        <f t="shared" si="0"/>
        <v>40.7</v>
      </c>
      <c r="K42" s="20">
        <f t="shared" si="3"/>
        <v>42.90597402597403</v>
      </c>
      <c r="L42" s="17">
        <f t="shared" si="1"/>
        <v>1882.4500000000005</v>
      </c>
      <c r="M42" s="17">
        <f t="shared" si="2"/>
        <v>-5.141414630602715</v>
      </c>
    </row>
    <row r="43" spans="1:13" ht="12.75">
      <c r="A43" s="22">
        <v>42</v>
      </c>
      <c r="B43">
        <v>74</v>
      </c>
      <c r="C43" t="s">
        <v>72</v>
      </c>
      <c r="D43" s="17">
        <f t="shared" si="4"/>
        <v>4</v>
      </c>
      <c r="E43">
        <v>603</v>
      </c>
      <c r="F43">
        <v>116</v>
      </c>
      <c r="G43" s="26">
        <v>272</v>
      </c>
      <c r="H43" s="18">
        <v>23605</v>
      </c>
      <c r="I43" s="30">
        <v>0</v>
      </c>
      <c r="J43" s="17">
        <f t="shared" si="0"/>
        <v>25.18</v>
      </c>
      <c r="K43" s="23">
        <f t="shared" si="3"/>
        <v>42.90597402597403</v>
      </c>
      <c r="L43" s="17">
        <f t="shared" si="1"/>
        <v>1907.6300000000006</v>
      </c>
      <c r="M43" s="17">
        <f t="shared" si="2"/>
        <v>-41.3135336707267</v>
      </c>
    </row>
    <row r="44" spans="1:13" ht="12.75">
      <c r="A44">
        <v>43</v>
      </c>
      <c r="B44">
        <v>80</v>
      </c>
      <c r="C44" t="s">
        <v>74</v>
      </c>
      <c r="D44" s="17">
        <f t="shared" si="4"/>
        <v>2</v>
      </c>
      <c r="E44" s="18">
        <v>1451</v>
      </c>
      <c r="F44">
        <v>328</v>
      </c>
      <c r="G44" s="26">
        <v>942</v>
      </c>
      <c r="H44" s="18">
        <v>39729</v>
      </c>
      <c r="I44" s="30">
        <v>0</v>
      </c>
      <c r="J44" s="17">
        <f t="shared" si="0"/>
        <v>44.1</v>
      </c>
      <c r="K44" s="20">
        <f t="shared" si="3"/>
        <v>42.90597402597403</v>
      </c>
      <c r="L44" s="17">
        <f t="shared" si="1"/>
        <v>1951.7300000000005</v>
      </c>
      <c r="M44" s="17">
        <f t="shared" si="2"/>
        <v>2.782889798290421</v>
      </c>
    </row>
    <row r="45" spans="1:13" ht="12.75">
      <c r="A45" s="22">
        <v>44</v>
      </c>
      <c r="B45">
        <v>62</v>
      </c>
      <c r="C45" t="s">
        <v>75</v>
      </c>
      <c r="D45" s="17">
        <f t="shared" si="4"/>
        <v>3</v>
      </c>
      <c r="E45">
        <v>564</v>
      </c>
      <c r="F45">
        <v>214</v>
      </c>
      <c r="G45" s="24">
        <v>526</v>
      </c>
      <c r="H45" s="18">
        <v>26872</v>
      </c>
      <c r="I45" s="30">
        <v>0</v>
      </c>
      <c r="J45" s="17">
        <f t="shared" si="0"/>
        <v>33.54</v>
      </c>
      <c r="K45" s="20">
        <f t="shared" si="3"/>
        <v>42.90597402597403</v>
      </c>
      <c r="L45" s="17">
        <f t="shared" si="1"/>
        <v>1985.2700000000004</v>
      </c>
      <c r="M45" s="17">
        <f t="shared" si="2"/>
        <v>-21.829067486742392</v>
      </c>
    </row>
    <row r="46" spans="1:13" ht="12.75">
      <c r="A46">
        <v>45</v>
      </c>
      <c r="B46">
        <v>43</v>
      </c>
      <c r="C46" t="s">
        <v>77</v>
      </c>
      <c r="D46" s="17">
        <f t="shared" si="4"/>
        <v>4</v>
      </c>
      <c r="E46">
        <v>435</v>
      </c>
      <c r="F46">
        <v>14</v>
      </c>
      <c r="G46" s="26">
        <v>152</v>
      </c>
      <c r="H46" s="18">
        <v>12937</v>
      </c>
      <c r="I46" s="30">
        <v>0</v>
      </c>
      <c r="J46" s="17">
        <f t="shared" si="0"/>
        <v>25.96</v>
      </c>
      <c r="K46" s="20">
        <f t="shared" si="3"/>
        <v>42.90597402597403</v>
      </c>
      <c r="L46" s="17">
        <f t="shared" si="1"/>
        <v>2011.2300000000005</v>
      </c>
      <c r="M46" s="17">
        <f t="shared" si="2"/>
        <v>-39.49560500762768</v>
      </c>
    </row>
    <row r="47" spans="1:13" ht="12.75">
      <c r="A47" s="22">
        <v>46</v>
      </c>
      <c r="B47">
        <v>10</v>
      </c>
      <c r="C47" t="s">
        <v>79</v>
      </c>
      <c r="D47" s="17">
        <f t="shared" si="4"/>
        <v>4</v>
      </c>
      <c r="E47">
        <v>170</v>
      </c>
      <c r="F47">
        <v>0</v>
      </c>
      <c r="G47" s="26">
        <v>258</v>
      </c>
      <c r="H47" s="18">
        <v>12554</v>
      </c>
      <c r="I47" s="30">
        <v>0</v>
      </c>
      <c r="J47" s="17">
        <f t="shared" si="0"/>
        <v>25.97</v>
      </c>
      <c r="K47" s="20">
        <f t="shared" si="3"/>
        <v>42.90597402597403</v>
      </c>
      <c r="L47" s="17">
        <f t="shared" si="1"/>
        <v>2037.2000000000005</v>
      </c>
      <c r="M47" s="17">
        <f t="shared" si="2"/>
        <v>-39.47229822989565</v>
      </c>
    </row>
    <row r="48" spans="1:13" ht="12.75">
      <c r="A48">
        <v>47</v>
      </c>
      <c r="B48">
        <v>11</v>
      </c>
      <c r="C48" t="s">
        <v>81</v>
      </c>
      <c r="D48" s="17">
        <f t="shared" si="4"/>
        <v>0</v>
      </c>
      <c r="E48">
        <v>107</v>
      </c>
      <c r="F48">
        <v>58</v>
      </c>
      <c r="G48" s="26">
        <v>269</v>
      </c>
      <c r="H48" s="18">
        <v>4064</v>
      </c>
      <c r="I48" s="30">
        <v>0</v>
      </c>
      <c r="J48" s="17">
        <f t="shared" si="0"/>
        <v>86.71</v>
      </c>
      <c r="K48" s="20">
        <f t="shared" si="3"/>
        <v>42.90597402597403</v>
      </c>
      <c r="L48" s="17">
        <f t="shared" si="1"/>
        <v>2123.9100000000003</v>
      </c>
      <c r="M48" s="17">
        <f t="shared" si="2"/>
        <v>102.09306971450707</v>
      </c>
    </row>
    <row r="49" spans="1:13" ht="12.75">
      <c r="A49" s="22">
        <v>48</v>
      </c>
      <c r="B49">
        <v>36</v>
      </c>
      <c r="C49" s="22" t="s">
        <v>82</v>
      </c>
      <c r="D49" s="17">
        <f t="shared" si="4"/>
        <v>4</v>
      </c>
      <c r="E49">
        <v>353</v>
      </c>
      <c r="F49">
        <v>305</v>
      </c>
      <c r="G49" s="24">
        <v>161</v>
      </c>
      <c r="H49" s="18">
        <v>24344</v>
      </c>
      <c r="I49" s="30">
        <v>0</v>
      </c>
      <c r="J49" s="17">
        <f t="shared" si="0"/>
        <v>21.18</v>
      </c>
      <c r="K49" s="20">
        <f t="shared" si="3"/>
        <v>42.90597402597403</v>
      </c>
      <c r="L49" s="17">
        <f t="shared" si="1"/>
        <v>2145.09</v>
      </c>
      <c r="M49" s="17">
        <f t="shared" si="2"/>
        <v>-50.63624476354215</v>
      </c>
    </row>
    <row r="50" spans="1:13" ht="12.75">
      <c r="A50">
        <v>49</v>
      </c>
      <c r="B50">
        <v>12</v>
      </c>
      <c r="C50" t="s">
        <v>83</v>
      </c>
      <c r="D50" s="17">
        <f t="shared" si="4"/>
        <v>1</v>
      </c>
      <c r="E50">
        <v>0</v>
      </c>
      <c r="F50">
        <v>0</v>
      </c>
      <c r="G50" s="26">
        <v>265</v>
      </c>
      <c r="H50" s="18">
        <v>5460</v>
      </c>
      <c r="I50" s="30">
        <v>0</v>
      </c>
      <c r="J50" s="17">
        <f t="shared" si="0"/>
        <v>48.53</v>
      </c>
      <c r="K50" s="20">
        <f t="shared" si="3"/>
        <v>42.90597402597403</v>
      </c>
      <c r="L50" s="17">
        <f t="shared" si="1"/>
        <v>2193.6200000000003</v>
      </c>
      <c r="M50" s="17">
        <f t="shared" si="2"/>
        <v>13.10779233358354</v>
      </c>
    </row>
    <row r="51" spans="1:13" ht="12.75">
      <c r="A51" s="22">
        <v>50</v>
      </c>
      <c r="B51">
        <v>35</v>
      </c>
      <c r="C51" t="s">
        <v>84</v>
      </c>
      <c r="D51" s="17">
        <f t="shared" si="4"/>
        <v>4</v>
      </c>
      <c r="E51" s="18">
        <v>2166</v>
      </c>
      <c r="F51" s="18">
        <v>1048</v>
      </c>
      <c r="G51" s="27">
        <v>1765</v>
      </c>
      <c r="H51" s="18">
        <v>195032</v>
      </c>
      <c r="I51" s="30">
        <v>0</v>
      </c>
      <c r="J51" s="17">
        <f t="shared" si="0"/>
        <v>17.25</v>
      </c>
      <c r="K51" s="20">
        <f t="shared" si="3"/>
        <v>42.90597402597403</v>
      </c>
      <c r="L51" s="17">
        <f t="shared" si="1"/>
        <v>2210.8700000000003</v>
      </c>
      <c r="M51" s="17">
        <f t="shared" si="2"/>
        <v>-59.79580841223334</v>
      </c>
    </row>
    <row r="52" spans="1:13" ht="12.75">
      <c r="A52">
        <v>51</v>
      </c>
      <c r="B52">
        <v>7</v>
      </c>
      <c r="C52" t="s">
        <v>134</v>
      </c>
      <c r="D52" s="17">
        <f t="shared" si="4"/>
        <v>3</v>
      </c>
      <c r="E52">
        <v>438</v>
      </c>
      <c r="F52">
        <v>0</v>
      </c>
      <c r="G52" s="26">
        <v>267</v>
      </c>
      <c r="H52" s="18">
        <v>13698</v>
      </c>
      <c r="I52" s="30">
        <v>0</v>
      </c>
      <c r="J52" s="17">
        <f t="shared" si="0"/>
        <v>32.28</v>
      </c>
      <c r="K52" s="20">
        <f t="shared" si="3"/>
        <v>42.90597402597403</v>
      </c>
      <c r="L52" s="17">
        <f t="shared" si="1"/>
        <v>2243.1500000000005</v>
      </c>
      <c r="M52" s="17">
        <f t="shared" si="2"/>
        <v>-24.765721480979256</v>
      </c>
    </row>
    <row r="53" spans="1:13" ht="12.75">
      <c r="A53" s="22">
        <v>52</v>
      </c>
      <c r="B53">
        <v>39</v>
      </c>
      <c r="C53" t="s">
        <v>86</v>
      </c>
      <c r="D53" s="17">
        <f t="shared" si="4"/>
        <v>4</v>
      </c>
      <c r="E53">
        <v>352</v>
      </c>
      <c r="F53">
        <v>36</v>
      </c>
      <c r="G53" s="26">
        <v>155</v>
      </c>
      <c r="H53" s="18">
        <v>11672</v>
      </c>
      <c r="I53" s="30">
        <v>0</v>
      </c>
      <c r="J53" s="17">
        <f t="shared" si="0"/>
        <v>27.5</v>
      </c>
      <c r="K53" s="20">
        <f t="shared" si="3"/>
        <v>42.90597402597403</v>
      </c>
      <c r="L53" s="17">
        <f t="shared" si="1"/>
        <v>2270.6500000000005</v>
      </c>
      <c r="M53" s="17">
        <f t="shared" si="2"/>
        <v>-35.90636123689373</v>
      </c>
    </row>
    <row r="54" spans="1:13" ht="12.75">
      <c r="A54">
        <v>53</v>
      </c>
      <c r="B54">
        <v>44</v>
      </c>
      <c r="C54" t="s">
        <v>87</v>
      </c>
      <c r="D54" s="17">
        <f t="shared" si="4"/>
        <v>1</v>
      </c>
      <c r="E54">
        <v>315</v>
      </c>
      <c r="F54">
        <v>0</v>
      </c>
      <c r="G54" s="26">
        <v>141</v>
      </c>
      <c r="H54" s="18">
        <v>5926</v>
      </c>
      <c r="I54" s="30">
        <v>0</v>
      </c>
      <c r="J54" s="17">
        <f t="shared" si="0"/>
        <v>45.06</v>
      </c>
      <c r="K54" s="20">
        <f t="shared" si="3"/>
        <v>42.90597402597403</v>
      </c>
      <c r="L54" s="17">
        <f t="shared" si="1"/>
        <v>2315.7100000000005</v>
      </c>
      <c r="M54" s="17">
        <f t="shared" si="2"/>
        <v>5.020340460566133</v>
      </c>
    </row>
    <row r="55" spans="1:13" ht="12.75">
      <c r="A55" s="22">
        <v>54</v>
      </c>
      <c r="B55">
        <v>69</v>
      </c>
      <c r="C55" t="s">
        <v>88</v>
      </c>
      <c r="D55" s="17">
        <f t="shared" si="4"/>
        <v>4</v>
      </c>
      <c r="E55">
        <v>484</v>
      </c>
      <c r="F55">
        <v>35</v>
      </c>
      <c r="G55" s="26">
        <v>228</v>
      </c>
      <c r="H55" s="18">
        <v>21501</v>
      </c>
      <c r="I55" s="30">
        <v>0</v>
      </c>
      <c r="J55" s="17">
        <f t="shared" si="0"/>
        <v>20.75</v>
      </c>
      <c r="K55" s="20">
        <f t="shared" si="3"/>
        <v>42.90597402597403</v>
      </c>
      <c r="L55" s="17">
        <f t="shared" si="1"/>
        <v>2336.4600000000005</v>
      </c>
      <c r="M55" s="17">
        <f t="shared" si="2"/>
        <v>-51.63843620601981</v>
      </c>
    </row>
    <row r="56" spans="1:13" ht="12.75">
      <c r="A56">
        <v>55</v>
      </c>
      <c r="B56">
        <v>32</v>
      </c>
      <c r="C56" t="s">
        <v>90</v>
      </c>
      <c r="D56" s="17">
        <f t="shared" si="4"/>
        <v>1</v>
      </c>
      <c r="E56">
        <v>670</v>
      </c>
      <c r="F56">
        <v>146</v>
      </c>
      <c r="G56" s="24">
        <v>587</v>
      </c>
      <c r="H56" s="18">
        <v>18431</v>
      </c>
      <c r="I56" s="30">
        <v>0</v>
      </c>
      <c r="J56" s="17">
        <f t="shared" si="0"/>
        <v>51.93</v>
      </c>
      <c r="K56" s="20">
        <f t="shared" si="3"/>
        <v>42.90597402597403</v>
      </c>
      <c r="L56" s="17">
        <f t="shared" si="1"/>
        <v>2388.3900000000003</v>
      </c>
      <c r="M56" s="17">
        <f t="shared" si="2"/>
        <v>21.032096762476673</v>
      </c>
    </row>
    <row r="57" spans="1:13" ht="12.75">
      <c r="A57" s="22">
        <v>56</v>
      </c>
      <c r="B57">
        <v>8</v>
      </c>
      <c r="C57" s="22" t="s">
        <v>91</v>
      </c>
      <c r="D57" s="17">
        <f t="shared" si="4"/>
        <v>1</v>
      </c>
      <c r="E57">
        <v>615</v>
      </c>
      <c r="F57">
        <v>0</v>
      </c>
      <c r="G57" s="22">
        <v>526</v>
      </c>
      <c r="H57" s="18">
        <v>14804</v>
      </c>
      <c r="I57" s="30">
        <v>0</v>
      </c>
      <c r="J57" s="17">
        <f t="shared" si="0"/>
        <v>52.15</v>
      </c>
      <c r="K57" s="20">
        <f t="shared" si="3"/>
        <v>42.90597402597403</v>
      </c>
      <c r="L57" s="17">
        <f t="shared" si="1"/>
        <v>2440.5400000000004</v>
      </c>
      <c r="M57" s="17">
        <f t="shared" si="2"/>
        <v>21.544845872581522</v>
      </c>
    </row>
    <row r="58" spans="1:13" ht="12.75">
      <c r="A58">
        <v>57</v>
      </c>
      <c r="B58">
        <v>40</v>
      </c>
      <c r="C58" t="s">
        <v>92</v>
      </c>
      <c r="D58" s="17">
        <f t="shared" si="4"/>
        <v>4</v>
      </c>
      <c r="E58">
        <v>238</v>
      </c>
      <c r="F58">
        <v>0</v>
      </c>
      <c r="G58" s="26">
        <v>156</v>
      </c>
      <c r="H58" s="18">
        <v>8965</v>
      </c>
      <c r="I58" s="30">
        <v>0</v>
      </c>
      <c r="J58" s="17">
        <f t="shared" si="0"/>
        <v>28.02</v>
      </c>
      <c r="K58" s="23">
        <f t="shared" si="3"/>
        <v>42.90597402597403</v>
      </c>
      <c r="L58" s="17">
        <f t="shared" si="1"/>
        <v>2468.5600000000004</v>
      </c>
      <c r="M58" s="17">
        <f t="shared" si="2"/>
        <v>-34.69440879482772</v>
      </c>
    </row>
    <row r="59" spans="1:13" ht="12.75">
      <c r="A59" s="22">
        <v>58</v>
      </c>
      <c r="B59">
        <v>51</v>
      </c>
      <c r="C59" t="s">
        <v>133</v>
      </c>
      <c r="D59" s="17">
        <f t="shared" si="4"/>
        <v>4</v>
      </c>
      <c r="E59">
        <v>0</v>
      </c>
      <c r="F59">
        <v>0</v>
      </c>
      <c r="G59" s="26">
        <v>229</v>
      </c>
      <c r="H59" s="18">
        <v>16882</v>
      </c>
      <c r="I59" s="30">
        <v>0</v>
      </c>
      <c r="J59" s="17">
        <f t="shared" si="0"/>
        <v>13.56</v>
      </c>
      <c r="K59" s="20">
        <f t="shared" si="3"/>
        <v>42.90597402597403</v>
      </c>
      <c r="L59" s="17">
        <f t="shared" si="1"/>
        <v>2482.1200000000003</v>
      </c>
      <c r="M59" s="17">
        <f t="shared" si="2"/>
        <v>-68.39600939535559</v>
      </c>
    </row>
    <row r="60" spans="1:13" ht="12.75">
      <c r="A60">
        <v>59</v>
      </c>
      <c r="B60">
        <v>20</v>
      </c>
      <c r="C60" t="s">
        <v>93</v>
      </c>
      <c r="D60" s="17">
        <f t="shared" si="4"/>
        <v>4</v>
      </c>
      <c r="E60">
        <v>255</v>
      </c>
      <c r="F60">
        <v>0</v>
      </c>
      <c r="G60" s="26">
        <v>207</v>
      </c>
      <c r="H60" s="18">
        <v>11142</v>
      </c>
      <c r="I60" s="30">
        <v>0</v>
      </c>
      <c r="J60" s="17">
        <f t="shared" si="0"/>
        <v>27.73</v>
      </c>
      <c r="K60" s="20">
        <f t="shared" si="3"/>
        <v>42.90597402597403</v>
      </c>
      <c r="L60" s="17">
        <f t="shared" si="1"/>
        <v>2509.8500000000004</v>
      </c>
      <c r="M60" s="17">
        <f t="shared" si="2"/>
        <v>-35.37030534905684</v>
      </c>
    </row>
    <row r="61" spans="1:13" ht="12.75">
      <c r="A61" s="22">
        <v>60</v>
      </c>
      <c r="B61">
        <v>63</v>
      </c>
      <c r="C61" t="s">
        <v>95</v>
      </c>
      <c r="D61" s="17">
        <f t="shared" si="4"/>
        <v>0</v>
      </c>
      <c r="E61">
        <v>319</v>
      </c>
      <c r="F61">
        <v>276</v>
      </c>
      <c r="G61" s="26">
        <v>414</v>
      </c>
      <c r="H61" s="18">
        <v>11411</v>
      </c>
      <c r="I61" s="30">
        <v>0</v>
      </c>
      <c r="J61" s="17">
        <f t="shared" si="0"/>
        <v>64.39</v>
      </c>
      <c r="K61" s="20">
        <f t="shared" si="3"/>
        <v>42.90597402597403</v>
      </c>
      <c r="L61" s="17">
        <f t="shared" si="1"/>
        <v>2574.2400000000002</v>
      </c>
      <c r="M61" s="17">
        <f t="shared" si="2"/>
        <v>50.07234181659682</v>
      </c>
    </row>
    <row r="62" spans="1:13" ht="12.75">
      <c r="A62">
        <v>61</v>
      </c>
      <c r="B62">
        <v>52</v>
      </c>
      <c r="C62" t="s">
        <v>96</v>
      </c>
      <c r="D62" s="17">
        <f t="shared" si="4"/>
        <v>0</v>
      </c>
      <c r="E62">
        <v>173</v>
      </c>
      <c r="F62">
        <v>390</v>
      </c>
      <c r="G62" s="24">
        <v>385</v>
      </c>
      <c r="H62" s="18">
        <v>8850</v>
      </c>
      <c r="I62" s="30">
        <v>0</v>
      </c>
      <c r="J62" s="17">
        <f t="shared" si="0"/>
        <v>82.17</v>
      </c>
      <c r="K62" s="20">
        <f t="shared" si="3"/>
        <v>42.90597402597403</v>
      </c>
      <c r="L62" s="17">
        <f t="shared" si="1"/>
        <v>2656.4100000000003</v>
      </c>
      <c r="M62" s="17">
        <f t="shared" si="2"/>
        <v>91.51179262416153</v>
      </c>
    </row>
    <row r="63" spans="1:13" ht="12.75">
      <c r="A63" s="22">
        <v>62</v>
      </c>
      <c r="B63">
        <v>45</v>
      </c>
      <c r="C63" t="s">
        <v>97</v>
      </c>
      <c r="D63" s="17">
        <f t="shared" si="4"/>
        <v>1</v>
      </c>
      <c r="E63">
        <v>553</v>
      </c>
      <c r="F63">
        <v>62</v>
      </c>
      <c r="G63" s="24">
        <v>196</v>
      </c>
      <c r="H63" s="18">
        <v>9312</v>
      </c>
      <c r="I63" s="30">
        <v>0</v>
      </c>
      <c r="J63" s="17">
        <f t="shared" si="0"/>
        <v>49.46</v>
      </c>
      <c r="K63" s="20">
        <f t="shared" si="3"/>
        <v>42.90597402597403</v>
      </c>
      <c r="L63" s="17">
        <f t="shared" si="1"/>
        <v>2705.8700000000003</v>
      </c>
      <c r="M63" s="17">
        <f t="shared" si="2"/>
        <v>15.275322662663132</v>
      </c>
    </row>
    <row r="64" spans="1:13" ht="12.75">
      <c r="A64">
        <v>63</v>
      </c>
      <c r="B64">
        <v>21</v>
      </c>
      <c r="C64" t="s">
        <v>98</v>
      </c>
      <c r="D64" s="17">
        <f t="shared" si="4"/>
        <v>4</v>
      </c>
      <c r="E64">
        <v>274</v>
      </c>
      <c r="F64">
        <v>242</v>
      </c>
      <c r="G64" s="26">
        <v>194</v>
      </c>
      <c r="H64" s="18">
        <v>17800</v>
      </c>
      <c r="I64" s="30">
        <v>0</v>
      </c>
      <c r="J64" s="17">
        <f t="shared" si="0"/>
        <v>26.57</v>
      </c>
      <c r="K64" s="20">
        <f t="shared" si="3"/>
        <v>42.90597402597403</v>
      </c>
      <c r="L64" s="17">
        <f t="shared" si="1"/>
        <v>2732.4400000000005</v>
      </c>
      <c r="M64" s="17">
        <f t="shared" si="2"/>
        <v>-38.07389156597332</v>
      </c>
    </row>
    <row r="65" spans="1:13" ht="12.75">
      <c r="A65" s="22">
        <v>64</v>
      </c>
      <c r="B65">
        <v>33</v>
      </c>
      <c r="C65" t="s">
        <v>99</v>
      </c>
      <c r="D65" s="17">
        <f t="shared" si="4"/>
        <v>2</v>
      </c>
      <c r="E65">
        <v>547</v>
      </c>
      <c r="F65">
        <v>232</v>
      </c>
      <c r="G65" s="26">
        <v>304</v>
      </c>
      <c r="H65" s="18">
        <v>16349</v>
      </c>
      <c r="I65" s="30">
        <v>0</v>
      </c>
      <c r="J65" s="17">
        <f t="shared" si="0"/>
        <v>41.91</v>
      </c>
      <c r="K65" s="20">
        <f t="shared" si="3"/>
        <v>42.90597402597403</v>
      </c>
      <c r="L65" s="17">
        <f t="shared" si="1"/>
        <v>2774.3500000000004</v>
      </c>
      <c r="M65" s="17">
        <f t="shared" si="2"/>
        <v>-2.3212945250260533</v>
      </c>
    </row>
    <row r="66" spans="1:13" ht="12.75">
      <c r="A66">
        <v>65</v>
      </c>
      <c r="B66">
        <v>46</v>
      </c>
      <c r="C66" t="s">
        <v>101</v>
      </c>
      <c r="D66" s="17">
        <f t="shared" si="4"/>
        <v>3</v>
      </c>
      <c r="E66">
        <v>492</v>
      </c>
      <c r="F66">
        <v>21</v>
      </c>
      <c r="G66" s="26">
        <v>291</v>
      </c>
      <c r="H66" s="18">
        <v>15265</v>
      </c>
      <c r="I66" s="30">
        <v>0</v>
      </c>
      <c r="J66" s="17">
        <f t="shared" si="0"/>
        <v>32.92</v>
      </c>
      <c r="K66" s="20">
        <f t="shared" si="3"/>
        <v>42.90597402597403</v>
      </c>
      <c r="L66" s="17">
        <f t="shared" si="1"/>
        <v>2807.2700000000004</v>
      </c>
      <c r="M66" s="17">
        <f t="shared" si="2"/>
        <v>-23.274087706128782</v>
      </c>
    </row>
    <row r="67" spans="1:13" ht="12.75">
      <c r="A67" s="22">
        <v>66</v>
      </c>
      <c r="B67">
        <v>13</v>
      </c>
      <c r="C67" t="s">
        <v>137</v>
      </c>
      <c r="D67" s="17">
        <f t="shared" si="4"/>
        <v>1</v>
      </c>
      <c r="E67">
        <v>188</v>
      </c>
      <c r="F67">
        <v>78</v>
      </c>
      <c r="G67" s="24">
        <v>189</v>
      </c>
      <c r="H67" s="18">
        <v>5771</v>
      </c>
      <c r="I67" s="30">
        <v>0</v>
      </c>
      <c r="J67" s="17">
        <f aca="true" t="shared" si="5" ref="J67:J78">IF(H67&gt;0,ROUND((0.4*E67+0.7*F67+G67)*1000/H67,2),0)</f>
        <v>55.24</v>
      </c>
      <c r="K67" s="20">
        <f t="shared" si="3"/>
        <v>42.90597402597403</v>
      </c>
      <c r="L67" s="17">
        <f aca="true" t="shared" si="6" ref="L67:L78">J67+L66</f>
        <v>2862.51</v>
      </c>
      <c r="M67" s="17">
        <f aca="true" t="shared" si="7" ref="M67:M78">(J67-K67)/K67*100</f>
        <v>28.74664019178147</v>
      </c>
    </row>
    <row r="68" spans="1:13" ht="12.75">
      <c r="A68">
        <v>67</v>
      </c>
      <c r="B68">
        <v>59</v>
      </c>
      <c r="C68" t="s">
        <v>102</v>
      </c>
      <c r="D68" s="17">
        <f t="shared" si="4"/>
        <v>1</v>
      </c>
      <c r="E68">
        <v>620</v>
      </c>
      <c r="F68">
        <v>0</v>
      </c>
      <c r="G68" s="24">
        <v>567</v>
      </c>
      <c r="H68" s="18">
        <v>16726</v>
      </c>
      <c r="I68" s="30">
        <v>0</v>
      </c>
      <c r="J68" s="17">
        <f t="shared" si="5"/>
        <v>48.73</v>
      </c>
      <c r="K68" s="20">
        <f aca="true" t="shared" si="8" ref="K68:K78">K67</f>
        <v>42.90597402597403</v>
      </c>
      <c r="L68" s="17">
        <f t="shared" si="6"/>
        <v>2911.2400000000002</v>
      </c>
      <c r="M68" s="17">
        <f t="shared" si="7"/>
        <v>13.573927888224302</v>
      </c>
    </row>
    <row r="69" spans="1:13" ht="12.75">
      <c r="A69" s="22">
        <v>68</v>
      </c>
      <c r="B69">
        <v>64</v>
      </c>
      <c r="C69" t="s">
        <v>103</v>
      </c>
      <c r="D69" s="17">
        <f t="shared" si="4"/>
        <v>0</v>
      </c>
      <c r="E69">
        <v>563</v>
      </c>
      <c r="F69">
        <v>54</v>
      </c>
      <c r="G69" s="26">
        <v>616</v>
      </c>
      <c r="H69" s="18">
        <v>15029</v>
      </c>
      <c r="I69" s="30">
        <v>0</v>
      </c>
      <c r="J69" s="17">
        <f t="shared" si="5"/>
        <v>58.49</v>
      </c>
      <c r="K69" s="20">
        <f t="shared" si="8"/>
        <v>42.90597402597403</v>
      </c>
      <c r="L69" s="17">
        <f t="shared" si="6"/>
        <v>2969.73</v>
      </c>
      <c r="M69" s="17">
        <f t="shared" si="7"/>
        <v>36.32134295469403</v>
      </c>
    </row>
    <row r="70" spans="1:13" ht="12.75">
      <c r="A70">
        <v>69</v>
      </c>
      <c r="B70">
        <v>26</v>
      </c>
      <c r="C70" t="s">
        <v>136</v>
      </c>
      <c r="D70" s="17">
        <f aca="true" t="shared" si="9" ref="D70:D78">IF(M70&lt;-30,4,IF(M70&gt;=-30,IF(M70&lt;-5,3,IF(M70&lt;5,2,IF(M70&lt;30,1,0)))))</f>
        <v>3</v>
      </c>
      <c r="E70">
        <v>601</v>
      </c>
      <c r="F70">
        <v>78</v>
      </c>
      <c r="G70" s="26">
        <v>331</v>
      </c>
      <c r="H70" s="18">
        <v>15992</v>
      </c>
      <c r="I70" s="30">
        <v>0</v>
      </c>
      <c r="J70" s="17">
        <f t="shared" si="5"/>
        <v>39.14</v>
      </c>
      <c r="K70" s="20">
        <f t="shared" si="8"/>
        <v>42.90597402597403</v>
      </c>
      <c r="L70" s="17">
        <f t="shared" si="6"/>
        <v>3008.87</v>
      </c>
      <c r="M70" s="17">
        <f t="shared" si="7"/>
        <v>-8.77727195680075</v>
      </c>
    </row>
    <row r="71" spans="1:13" ht="12.75">
      <c r="A71" s="22">
        <v>70</v>
      </c>
      <c r="B71">
        <v>70</v>
      </c>
      <c r="C71" t="s">
        <v>104</v>
      </c>
      <c r="D71" s="17">
        <f t="shared" si="9"/>
        <v>4</v>
      </c>
      <c r="E71">
        <v>554</v>
      </c>
      <c r="F71">
        <v>243</v>
      </c>
      <c r="G71" s="26">
        <v>246</v>
      </c>
      <c r="H71" s="18">
        <v>29865</v>
      </c>
      <c r="I71" s="30">
        <v>0</v>
      </c>
      <c r="J71" s="17">
        <f t="shared" si="5"/>
        <v>21.35</v>
      </c>
      <c r="K71" s="20">
        <f t="shared" si="8"/>
        <v>42.90597402597403</v>
      </c>
      <c r="L71" s="17">
        <f t="shared" si="6"/>
        <v>3030.22</v>
      </c>
      <c r="M71" s="17">
        <f t="shared" si="7"/>
        <v>-50.240029542097496</v>
      </c>
    </row>
    <row r="72" spans="1:13" ht="12.75">
      <c r="A72">
        <v>71</v>
      </c>
      <c r="B72">
        <v>60</v>
      </c>
      <c r="C72" t="s">
        <v>105</v>
      </c>
      <c r="D72" s="17">
        <f t="shared" si="9"/>
        <v>3</v>
      </c>
      <c r="E72">
        <v>601</v>
      </c>
      <c r="F72">
        <v>325</v>
      </c>
      <c r="G72" s="26">
        <v>112</v>
      </c>
      <c r="H72" s="18">
        <v>15000</v>
      </c>
      <c r="I72" s="30">
        <v>0</v>
      </c>
      <c r="J72" s="17">
        <f t="shared" si="5"/>
        <v>38.66</v>
      </c>
      <c r="K72" s="20">
        <f t="shared" si="8"/>
        <v>42.90597402597403</v>
      </c>
      <c r="L72" s="17">
        <f t="shared" si="6"/>
        <v>3068.8799999999997</v>
      </c>
      <c r="M72" s="17">
        <f t="shared" si="7"/>
        <v>-9.895997287938613</v>
      </c>
    </row>
    <row r="73" spans="1:13" ht="12.75">
      <c r="A73" s="22">
        <v>72</v>
      </c>
      <c r="B73">
        <v>65</v>
      </c>
      <c r="C73" t="s">
        <v>109</v>
      </c>
      <c r="D73" s="17">
        <f t="shared" si="9"/>
        <v>2</v>
      </c>
      <c r="E73">
        <v>537</v>
      </c>
      <c r="F73">
        <v>377</v>
      </c>
      <c r="G73" s="24">
        <v>316</v>
      </c>
      <c r="H73" s="18">
        <v>18526</v>
      </c>
      <c r="I73" s="30">
        <v>0</v>
      </c>
      <c r="J73" s="17">
        <f t="shared" si="5"/>
        <v>42.9</v>
      </c>
      <c r="K73" s="20">
        <f t="shared" si="8"/>
        <v>42.90597402597403</v>
      </c>
      <c r="L73" s="17">
        <f t="shared" si="6"/>
        <v>3111.7799999999997</v>
      </c>
      <c r="M73" s="17">
        <f t="shared" si="7"/>
        <v>-0.013923529554222996</v>
      </c>
    </row>
    <row r="74" spans="1:13" ht="12.75">
      <c r="A74">
        <v>73</v>
      </c>
      <c r="B74">
        <v>34</v>
      </c>
      <c r="C74" t="s">
        <v>112</v>
      </c>
      <c r="D74" s="17">
        <f t="shared" si="9"/>
        <v>3</v>
      </c>
      <c r="E74">
        <v>492</v>
      </c>
      <c r="F74">
        <v>340</v>
      </c>
      <c r="G74" s="26">
        <v>352</v>
      </c>
      <c r="H74" s="18">
        <v>19691</v>
      </c>
      <c r="I74" s="30">
        <v>0</v>
      </c>
      <c r="J74" s="17">
        <f t="shared" si="5"/>
        <v>39.96</v>
      </c>
      <c r="K74" s="20">
        <f t="shared" si="8"/>
        <v>42.90597402597403</v>
      </c>
      <c r="L74" s="17">
        <f t="shared" si="6"/>
        <v>3151.74</v>
      </c>
      <c r="M74" s="17">
        <f t="shared" si="7"/>
        <v>-6.866116182773579</v>
      </c>
    </row>
    <row r="75" spans="1:13" ht="12.75">
      <c r="A75" s="22">
        <v>74</v>
      </c>
      <c r="B75">
        <v>71</v>
      </c>
      <c r="C75" t="s">
        <v>113</v>
      </c>
      <c r="D75" s="17">
        <f t="shared" si="9"/>
        <v>3</v>
      </c>
      <c r="E75">
        <v>369</v>
      </c>
      <c r="F75">
        <v>130</v>
      </c>
      <c r="G75" s="24">
        <v>206</v>
      </c>
      <c r="H75" s="18">
        <v>12341</v>
      </c>
      <c r="I75" s="30">
        <v>0</v>
      </c>
      <c r="J75" s="17">
        <f t="shared" si="5"/>
        <v>36.03</v>
      </c>
      <c r="K75" s="20">
        <f t="shared" si="8"/>
        <v>42.90597402597403</v>
      </c>
      <c r="L75" s="17">
        <f t="shared" si="6"/>
        <v>3187.77</v>
      </c>
      <c r="M75" s="17">
        <f t="shared" si="7"/>
        <v>-16.025679831464764</v>
      </c>
    </row>
    <row r="76" spans="1:13" ht="12.75">
      <c r="A76">
        <v>75</v>
      </c>
      <c r="B76">
        <v>23</v>
      </c>
      <c r="C76" s="22" t="s">
        <v>118</v>
      </c>
      <c r="D76" s="17">
        <f t="shared" si="9"/>
        <v>2</v>
      </c>
      <c r="E76">
        <v>756</v>
      </c>
      <c r="F76">
        <v>364</v>
      </c>
      <c r="G76" s="26">
        <v>651</v>
      </c>
      <c r="H76" s="18">
        <v>27451</v>
      </c>
      <c r="I76" s="30">
        <v>0</v>
      </c>
      <c r="J76" s="17">
        <f t="shared" si="5"/>
        <v>44.01</v>
      </c>
      <c r="K76" s="20">
        <f t="shared" si="8"/>
        <v>42.90597402597403</v>
      </c>
      <c r="L76" s="17">
        <f t="shared" si="6"/>
        <v>3231.78</v>
      </c>
      <c r="M76" s="17">
        <f t="shared" si="7"/>
        <v>2.573128798702065</v>
      </c>
    </row>
    <row r="77" spans="1:13" ht="12.75">
      <c r="A77" s="22">
        <v>76</v>
      </c>
      <c r="B77">
        <v>72</v>
      </c>
      <c r="C77" t="s">
        <v>121</v>
      </c>
      <c r="D77" s="17">
        <f t="shared" si="9"/>
        <v>1</v>
      </c>
      <c r="E77">
        <v>534</v>
      </c>
      <c r="F77">
        <v>236</v>
      </c>
      <c r="G77" s="24">
        <v>425</v>
      </c>
      <c r="H77" s="18">
        <v>15162</v>
      </c>
      <c r="I77" s="30">
        <v>0</v>
      </c>
      <c r="J77" s="17">
        <f t="shared" si="5"/>
        <v>53.01</v>
      </c>
      <c r="K77" s="23">
        <f t="shared" si="8"/>
        <v>42.90597402597403</v>
      </c>
      <c r="L77" s="17">
        <f t="shared" si="6"/>
        <v>3284.7900000000004</v>
      </c>
      <c r="M77" s="17">
        <f t="shared" si="7"/>
        <v>23.549228757536845</v>
      </c>
    </row>
    <row r="78" spans="1:13" ht="12.75">
      <c r="A78">
        <v>77</v>
      </c>
      <c r="B78">
        <v>27</v>
      </c>
      <c r="C78" t="s">
        <v>116</v>
      </c>
      <c r="D78" s="17">
        <f t="shared" si="9"/>
        <v>4</v>
      </c>
      <c r="E78">
        <v>427</v>
      </c>
      <c r="F78">
        <v>0</v>
      </c>
      <c r="G78" s="24">
        <v>473</v>
      </c>
      <c r="H78" s="18">
        <v>33932</v>
      </c>
      <c r="I78" s="30">
        <v>0</v>
      </c>
      <c r="J78" s="17">
        <f t="shared" si="5"/>
        <v>18.97</v>
      </c>
      <c r="K78" s="20">
        <f t="shared" si="8"/>
        <v>42.90597402597403</v>
      </c>
      <c r="L78" s="17">
        <f t="shared" si="6"/>
        <v>3303.76</v>
      </c>
      <c r="M78" s="17">
        <f t="shared" si="7"/>
        <v>-55.787042642322696</v>
      </c>
    </row>
    <row r="79" spans="1:12" ht="12.75">
      <c r="A79" s="17"/>
      <c r="D79" s="17"/>
      <c r="I79" s="19"/>
      <c r="J79" s="17"/>
      <c r="K79" s="23"/>
      <c r="L79" s="17"/>
    </row>
    <row r="80" spans="1:12" ht="12.75">
      <c r="A80" s="17"/>
      <c r="D80" s="17"/>
      <c r="I80" s="19"/>
      <c r="J80" s="17"/>
      <c r="K80" s="23"/>
      <c r="L80" s="17"/>
    </row>
    <row r="81" spans="1:12" ht="12.75">
      <c r="A81" s="17"/>
      <c r="D81" s="17"/>
      <c r="I81" s="19"/>
      <c r="J81" s="17"/>
      <c r="K81" s="23"/>
      <c r="L81" s="17"/>
    </row>
    <row r="82" spans="1:13" ht="12.75">
      <c r="A82" s="17"/>
      <c r="D82" s="17"/>
      <c r="I82" s="19"/>
      <c r="J82" s="17"/>
      <c r="K82" s="23"/>
      <c r="L82" s="17">
        <f>SUM(J2:J81)</f>
        <v>3303.76</v>
      </c>
      <c r="M82" s="21">
        <v>77</v>
      </c>
    </row>
    <row r="83" spans="4:12" ht="12.75">
      <c r="D83" s="17"/>
      <c r="I83" s="28"/>
      <c r="J83" s="17"/>
      <c r="K83" s="23"/>
      <c r="L83" s="17"/>
    </row>
  </sheetData>
  <printOptions gridLines="1"/>
  <pageMargins left="0.75" right="0.75" top="1" bottom="1" header="0.4921259845" footer="0.4921259845"/>
  <pageSetup horizontalDpi="300" verticalDpi="300" orientation="landscape" paperSize="9" r:id="rId2"/>
  <headerFooter alignWithMargins="0"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Jitka Moravcová</dc:creator>
  <cp:keywords/>
  <dc:description/>
  <cp:lastModifiedBy>Ing. Jan Tykač</cp:lastModifiedBy>
  <cp:lastPrinted>2001-05-17T12:58:53Z</cp:lastPrinted>
  <dcterms:created xsi:type="dcterms:W3CDTF">2000-12-27T10:46:01Z</dcterms:created>
  <dcterms:modified xsi:type="dcterms:W3CDTF">2001-05-18T07:13:41Z</dcterms:modified>
  <cp:category/>
  <cp:version/>
  <cp:contentType/>
  <cp:contentStatus/>
</cp:coreProperties>
</file>